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85" windowWidth="14805" windowHeight="7530"/>
  </bookViews>
  <sheets>
    <sheet name="1 группа школ" sheetId="1" r:id="rId1"/>
    <sheet name="2 группа школ" sheetId="2" r:id="rId2"/>
    <sheet name="3 группа школ" sheetId="3" r:id="rId3"/>
  </sheets>
  <calcPr calcId="125725"/>
</workbook>
</file>

<file path=xl/calcChain.xml><?xml version="1.0" encoding="utf-8"?>
<calcChain xmlns="http://schemas.openxmlformats.org/spreadsheetml/2006/main">
  <c r="AY16" i="3"/>
  <c r="AY6"/>
  <c r="AY7"/>
  <c r="AY8"/>
  <c r="AY12"/>
  <c r="BA17" i="2"/>
  <c r="BA16"/>
  <c r="BA15"/>
  <c r="BA14"/>
  <c r="BA13"/>
  <c r="BA12"/>
  <c r="BA11"/>
  <c r="BA10"/>
  <c r="BA9"/>
  <c r="BA8"/>
  <c r="BA7"/>
  <c r="BA6"/>
  <c r="AY13" i="1"/>
  <c r="AY9"/>
  <c r="AY10"/>
  <c r="AY8"/>
  <c r="AY15" i="3" l="1"/>
  <c r="AY14"/>
  <c r="AY13"/>
  <c r="AY11"/>
  <c r="AY10"/>
  <c r="AY9"/>
  <c r="AY16" i="1" l="1"/>
  <c r="AY7"/>
  <c r="AY18"/>
  <c r="AY6"/>
  <c r="AY17"/>
  <c r="AY20"/>
  <c r="AY19"/>
  <c r="AY15"/>
  <c r="AY14"/>
  <c r="AY12"/>
  <c r="AY11"/>
  <c r="X8" i="3" l="1"/>
  <c r="Z11" i="2"/>
  <c r="Z10"/>
  <c r="Z7"/>
  <c r="Z6"/>
  <c r="Z20" i="1"/>
  <c r="Z19"/>
  <c r="Z18"/>
  <c r="Z14"/>
  <c r="Z12"/>
  <c r="Z11"/>
  <c r="Z10"/>
  <c r="Z9"/>
  <c r="Z8"/>
  <c r="Z7"/>
  <c r="Z6"/>
  <c r="U15" i="3" l="1"/>
  <c r="U14"/>
  <c r="U13"/>
  <c r="U12"/>
  <c r="U11"/>
  <c r="U10"/>
  <c r="U9"/>
  <c r="U8"/>
  <c r="U7"/>
  <c r="U6"/>
  <c r="W17" i="2"/>
  <c r="W16"/>
  <c r="W15"/>
  <c r="W14"/>
  <c r="W13"/>
  <c r="W12"/>
  <c r="W11"/>
  <c r="W10"/>
  <c r="W9"/>
  <c r="W8"/>
  <c r="W7"/>
  <c r="W6"/>
  <c r="W20" i="1"/>
  <c r="W19"/>
  <c r="W18"/>
  <c r="W17"/>
  <c r="W16"/>
  <c r="W15"/>
  <c r="W14"/>
  <c r="W13"/>
  <c r="W12"/>
  <c r="W11"/>
  <c r="W10"/>
  <c r="W9"/>
  <c r="W8"/>
  <c r="W7"/>
  <c r="W6"/>
  <c r="Q8" l="1"/>
  <c r="Q16"/>
  <c r="E16" i="3" l="1"/>
  <c r="E15"/>
  <c r="E14"/>
  <c r="E13"/>
  <c r="E12"/>
  <c r="E11"/>
  <c r="E10"/>
  <c r="E9"/>
  <c r="E8"/>
  <c r="E7"/>
  <c r="E6"/>
  <c r="Q10" l="1"/>
  <c r="S20" i="1" l="1"/>
  <c r="S19"/>
  <c r="S18"/>
  <c r="S17"/>
  <c r="S16"/>
  <c r="S15"/>
  <c r="S14"/>
  <c r="S13"/>
  <c r="S12"/>
  <c r="S11"/>
  <c r="S10"/>
  <c r="S9"/>
  <c r="S8"/>
  <c r="S7"/>
  <c r="S6"/>
  <c r="S17" i="2"/>
  <c r="S16"/>
  <c r="S15"/>
  <c r="S14"/>
  <c r="S13"/>
  <c r="S12"/>
  <c r="S11"/>
  <c r="S10"/>
  <c r="S9"/>
  <c r="S8"/>
  <c r="S7"/>
  <c r="S6"/>
  <c r="Q16" i="3"/>
  <c r="Q15"/>
  <c r="Q14"/>
  <c r="Q13"/>
  <c r="Q12"/>
  <c r="Q11"/>
  <c r="Q9"/>
  <c r="Q8"/>
  <c r="Q7"/>
  <c r="Q6"/>
  <c r="O16"/>
  <c r="O15"/>
  <c r="O13"/>
  <c r="O12"/>
  <c r="O11"/>
  <c r="O10"/>
  <c r="O9"/>
  <c r="O8"/>
  <c r="O7"/>
  <c r="O6"/>
  <c r="O14"/>
  <c r="C7" l="1"/>
  <c r="C16"/>
  <c r="C15"/>
  <c r="C14"/>
  <c r="C13"/>
  <c r="C12"/>
  <c r="C11"/>
  <c r="C10"/>
  <c r="C9"/>
  <c r="C8"/>
  <c r="C6"/>
  <c r="E17" i="2"/>
  <c r="E16"/>
  <c r="E15"/>
  <c r="E14"/>
  <c r="E13"/>
  <c r="E12"/>
  <c r="E11"/>
  <c r="E10"/>
  <c r="E9"/>
  <c r="E8"/>
  <c r="E7"/>
  <c r="E6"/>
  <c r="C17"/>
  <c r="C16"/>
  <c r="C15"/>
  <c r="C14"/>
  <c r="C13"/>
  <c r="C12"/>
  <c r="C11"/>
  <c r="C10"/>
  <c r="C9"/>
  <c r="C8"/>
  <c r="C7"/>
  <c r="C6"/>
  <c r="C17" i="1"/>
  <c r="E20"/>
  <c r="E19"/>
  <c r="E18"/>
  <c r="E17"/>
  <c r="E16"/>
  <c r="E15"/>
  <c r="E14"/>
  <c r="E13"/>
  <c r="E12"/>
  <c r="E11"/>
  <c r="E10"/>
  <c r="E9"/>
  <c r="E8"/>
  <c r="E7"/>
  <c r="E6"/>
  <c r="C20"/>
  <c r="C19"/>
  <c r="C18"/>
  <c r="C16"/>
  <c r="C15"/>
  <c r="C14"/>
  <c r="C13"/>
  <c r="C12"/>
  <c r="C11"/>
  <c r="C10"/>
  <c r="C9"/>
  <c r="C8"/>
  <c r="C7"/>
  <c r="C6"/>
  <c r="Q17" i="2" l="1"/>
  <c r="Q16"/>
  <c r="Q15"/>
  <c r="Q14"/>
  <c r="Q13"/>
  <c r="Q12"/>
  <c r="Q11"/>
  <c r="Q10"/>
  <c r="Q9"/>
  <c r="Q8"/>
  <c r="Q7"/>
  <c r="Q6"/>
  <c r="O17"/>
  <c r="O16"/>
  <c r="O15"/>
  <c r="O14"/>
  <c r="O13"/>
  <c r="O12"/>
  <c r="O11"/>
  <c r="O10"/>
  <c r="O9"/>
  <c r="O8"/>
  <c r="O7"/>
  <c r="O6"/>
  <c r="G17"/>
  <c r="G16"/>
  <c r="G15"/>
  <c r="G14"/>
  <c r="G13"/>
  <c r="G12"/>
  <c r="G11"/>
  <c r="G10"/>
  <c r="G9"/>
  <c r="G8"/>
  <c r="G7"/>
  <c r="G6"/>
  <c r="Q20" i="1"/>
  <c r="Q19"/>
  <c r="Q18"/>
  <c r="Q17"/>
  <c r="Q15"/>
  <c r="Q14"/>
  <c r="Q13"/>
  <c r="Q12"/>
  <c r="Q11"/>
  <c r="Q10"/>
  <c r="Q9"/>
  <c r="Q7"/>
  <c r="Q6"/>
  <c r="O20" l="1"/>
  <c r="O19"/>
  <c r="O18"/>
  <c r="O17"/>
  <c r="O16"/>
  <c r="O15"/>
  <c r="O14"/>
  <c r="O13"/>
  <c r="O12"/>
  <c r="O11"/>
  <c r="O10"/>
  <c r="O9"/>
  <c r="O8"/>
  <c r="O7"/>
  <c r="O6"/>
  <c r="G20"/>
  <c r="G19"/>
  <c r="G18"/>
  <c r="G17"/>
  <c r="G16"/>
  <c r="G15"/>
  <c r="G14"/>
  <c r="G13"/>
  <c r="G12"/>
  <c r="G11"/>
  <c r="G10"/>
  <c r="G9"/>
  <c r="G8"/>
  <c r="G7"/>
  <c r="G6"/>
  <c r="W16" i="3" l="1"/>
  <c r="W9"/>
  <c r="W11"/>
  <c r="W7"/>
  <c r="W12"/>
  <c r="W6"/>
  <c r="W13"/>
  <c r="W8"/>
  <c r="W10"/>
  <c r="W14"/>
  <c r="W15"/>
  <c r="S16"/>
  <c r="S15"/>
  <c r="S10"/>
  <c r="S9"/>
  <c r="S6"/>
  <c r="S11"/>
  <c r="S13"/>
  <c r="S7"/>
  <c r="S14"/>
  <c r="S12"/>
  <c r="S8"/>
  <c r="Y15" i="2"/>
  <c r="Y8"/>
  <c r="Y9"/>
  <c r="Y12"/>
  <c r="Y14"/>
  <c r="Y13"/>
  <c r="Y7"/>
  <c r="Y11"/>
  <c r="Y10"/>
  <c r="Y16"/>
  <c r="Y6"/>
  <c r="Y17"/>
  <c r="U15"/>
  <c r="U11"/>
  <c r="U12"/>
  <c r="U14"/>
  <c r="U16"/>
  <c r="U9"/>
  <c r="U6"/>
  <c r="U17"/>
  <c r="U8"/>
  <c r="U10"/>
  <c r="U13"/>
  <c r="I16" i="3"/>
  <c r="I9"/>
  <c r="I6"/>
  <c r="I15"/>
  <c r="I10"/>
  <c r="I7"/>
  <c r="K15"/>
  <c r="I12"/>
  <c r="G12"/>
  <c r="K9"/>
  <c r="I13"/>
  <c r="G6"/>
  <c r="K13"/>
  <c r="I8"/>
  <c r="G16"/>
  <c r="K8"/>
  <c r="I11"/>
  <c r="G13"/>
  <c r="K11"/>
  <c r="I14"/>
  <c r="G14"/>
  <c r="K15" i="2"/>
  <c r="M11"/>
  <c r="I12"/>
  <c r="M9"/>
  <c r="K9"/>
  <c r="I9"/>
  <c r="M15"/>
  <c r="K16"/>
  <c r="I10"/>
  <c r="M14"/>
  <c r="K6"/>
  <c r="I17"/>
  <c r="M8"/>
  <c r="K17"/>
  <c r="I16"/>
  <c r="I11"/>
  <c r="M6"/>
  <c r="K13"/>
  <c r="M16"/>
  <c r="K10"/>
  <c r="I6"/>
  <c r="M10"/>
  <c r="K11"/>
  <c r="I8"/>
  <c r="M12"/>
  <c r="K12"/>
  <c r="I15"/>
  <c r="M17"/>
  <c r="K8"/>
  <c r="I14"/>
  <c r="M7"/>
  <c r="K14"/>
  <c r="I7"/>
  <c r="M13"/>
  <c r="K7"/>
  <c r="I13"/>
  <c r="M14" i="1"/>
  <c r="K20"/>
  <c r="I17"/>
  <c r="I14"/>
  <c r="M12"/>
  <c r="K12"/>
  <c r="M7"/>
  <c r="K7"/>
  <c r="I12"/>
  <c r="M18"/>
  <c r="K19"/>
  <c r="I19"/>
  <c r="M20"/>
  <c r="K17"/>
  <c r="I7"/>
  <c r="M19"/>
  <c r="K14"/>
  <c r="I20"/>
  <c r="M17"/>
  <c r="K18"/>
  <c r="I13"/>
  <c r="M15"/>
  <c r="K13"/>
  <c r="I16"/>
  <c r="M11"/>
  <c r="K15"/>
  <c r="I6"/>
  <c r="M13"/>
  <c r="K10"/>
  <c r="I15"/>
  <c r="M8"/>
  <c r="K6"/>
  <c r="I11"/>
  <c r="K11"/>
  <c r="K9"/>
  <c r="M16"/>
  <c r="I10"/>
  <c r="K16"/>
  <c r="M6"/>
  <c r="M10"/>
  <c r="I9"/>
  <c r="M9"/>
  <c r="K8"/>
  <c r="I8"/>
  <c r="Y15" l="1"/>
  <c r="Y12"/>
  <c r="Y7"/>
  <c r="Y11"/>
  <c r="Y13"/>
  <c r="Y20"/>
  <c r="Y14"/>
  <c r="Y16"/>
  <c r="Y6"/>
  <c r="Y18"/>
  <c r="Y17"/>
  <c r="Y8"/>
  <c r="Y19"/>
  <c r="Y10"/>
  <c r="Y9"/>
  <c r="U20"/>
  <c r="U19"/>
  <c r="U18"/>
  <c r="U17"/>
  <c r="U16"/>
  <c r="U15"/>
  <c r="U14"/>
  <c r="U13"/>
  <c r="U12"/>
  <c r="U11"/>
  <c r="U10"/>
  <c r="U9"/>
  <c r="U8"/>
  <c r="U7"/>
  <c r="U6"/>
</calcChain>
</file>

<file path=xl/sharedStrings.xml><?xml version="1.0" encoding="utf-8"?>
<sst xmlns="http://schemas.openxmlformats.org/spreadsheetml/2006/main" count="294" uniqueCount="80">
  <si>
    <t>ГУО</t>
  </si>
  <si>
    <t>ОБЯЗАТЕЛЬНЫЕ ВИДЫ</t>
  </si>
  <si>
    <t>Зимнее многоборье "Защитник Отечества"</t>
  </si>
  <si>
    <t>Летнее многоборье "Защитник Отечества"</t>
  </si>
  <si>
    <t>"ШКОЛИАДА"</t>
  </si>
  <si>
    <t>Легкая атлетика</t>
  </si>
  <si>
    <t>Спортивный туризм</t>
  </si>
  <si>
    <t>Легкоатлетический кросс</t>
  </si>
  <si>
    <t>Дополнительные очки</t>
  </si>
  <si>
    <t>ВИДЫ ПО ВЫБОРУ</t>
  </si>
  <si>
    <t>Баскетбол "Школьная лига"</t>
  </si>
  <si>
    <t>Волейбол "Школьная лига"</t>
  </si>
  <si>
    <t>Ю.</t>
  </si>
  <si>
    <t>Д.</t>
  </si>
  <si>
    <t>Шашки</t>
  </si>
  <si>
    <t>Шахматы</t>
  </si>
  <si>
    <t>Стрельба пулевая</t>
  </si>
  <si>
    <t>Гандбол "Школьная лига"</t>
  </si>
  <si>
    <t>Мини-футбол "Школиная лига"</t>
  </si>
  <si>
    <t>Настольный теннис</t>
  </si>
  <si>
    <t>Сумма очков</t>
  </si>
  <si>
    <t>Итоговое место</t>
  </si>
  <si>
    <t>Гимназия №1</t>
  </si>
  <si>
    <t>Гимназия №2</t>
  </si>
  <si>
    <t>Средняя школа №2</t>
  </si>
  <si>
    <t>Средняя школа №3</t>
  </si>
  <si>
    <t>Средняя школа №4</t>
  </si>
  <si>
    <t>Средняя школа №5</t>
  </si>
  <si>
    <t>Средняя школа №6</t>
  </si>
  <si>
    <t>Средняя школа №7</t>
  </si>
  <si>
    <t>Средняя школа №8</t>
  </si>
  <si>
    <t>Средняя школа №9</t>
  </si>
  <si>
    <t>Средняя школа №11</t>
  </si>
  <si>
    <t>Средняя школа №12</t>
  </si>
  <si>
    <t>Средняя школа №13</t>
  </si>
  <si>
    <t>Средняя школа №14</t>
  </si>
  <si>
    <t>Средняя школа №15</t>
  </si>
  <si>
    <t>Средняя школа №16</t>
  </si>
  <si>
    <t>Средняя школа №17</t>
  </si>
  <si>
    <t>Средняя школа №18</t>
  </si>
  <si>
    <t>Средняя школа №20</t>
  </si>
  <si>
    <t>Средняя школа №21</t>
  </si>
  <si>
    <t>Бабиничкская СШ</t>
  </si>
  <si>
    <t>Средняя школа №22</t>
  </si>
  <si>
    <t>Средняя школа №23</t>
  </si>
  <si>
    <t>Гимназия г. Барани</t>
  </si>
  <si>
    <t>Смольянская СШ</t>
  </si>
  <si>
    <t>Высоковская СШ</t>
  </si>
  <si>
    <t>Ореховская СШ</t>
  </si>
  <si>
    <t>Межевская СШ</t>
  </si>
  <si>
    <t>Лыжные гонки</t>
  </si>
  <si>
    <t>Зимнее многоборье "Защитник Отечества" (вид по выбру)</t>
  </si>
  <si>
    <t>Летнее многоборье "Защитник Отечества" (вид по выбору)</t>
  </si>
  <si>
    <t>ОЧКИ</t>
  </si>
  <si>
    <t>Соревнования                         ГФОК РБ</t>
  </si>
  <si>
    <t>Соревнования ГФОК РБ</t>
  </si>
  <si>
    <t>Снежный снайпер (младшая группа)</t>
  </si>
  <si>
    <t>Снежный снайпер   (старшая группа)</t>
  </si>
  <si>
    <t>Снежный снайпер   (средняя группа)</t>
  </si>
  <si>
    <t>Экран хода соревнований  73-й районной Спартакиады учащихся ( 1 группа школ)</t>
  </si>
  <si>
    <t>Экран хода соревнований  73-й районной Спартакиады учащихся ( 2 группа школ)</t>
  </si>
  <si>
    <t>Экран хода соревнований  73-й районной Спартакиады учащихся ( 3 группа школ)</t>
  </si>
  <si>
    <t>-</t>
  </si>
  <si>
    <t>Зимнее многоборье "Здоровье"</t>
  </si>
  <si>
    <t>Летнее многоборье "Здоровье"</t>
  </si>
  <si>
    <t>Заболотская яс/сш</t>
  </si>
  <si>
    <t>не участ.</t>
  </si>
  <si>
    <t>Примечание:</t>
  </si>
  <si>
    <t>2. В видах по выбору. Балы суммируются по одному лучшему виду (результату).</t>
  </si>
  <si>
    <t>Борздовская дс/сш</t>
  </si>
  <si>
    <t>Зубовская дс/сш</t>
  </si>
  <si>
    <t>Зубревичская дс/сш</t>
  </si>
  <si>
    <t>Копыская дс/сш</t>
  </si>
  <si>
    <t>Устенская дс/сш</t>
  </si>
  <si>
    <t>Росско-Селецкая СШ</t>
  </si>
  <si>
    <t>Юрцевская дс/сш</t>
  </si>
  <si>
    <t>Крапивеская яс/сш</t>
  </si>
  <si>
    <t>ЯС/СШ №10</t>
  </si>
  <si>
    <t>1. Соревнования "Снежный снайпер". Балы суммируются по одной лучшей возрастной группе.</t>
  </si>
  <si>
    <t>Плавание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</si>
</sst>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vertical="top"/>
    </xf>
    <xf numFmtId="0" fontId="1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center" textRotation="90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3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/>
    </xf>
    <xf numFmtId="0" fontId="6" fillId="3" borderId="3" xfId="0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textRotation="90"/>
    </xf>
    <xf numFmtId="0" fontId="6" fillId="0" borderId="6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A27"/>
  <sheetViews>
    <sheetView tabSelected="1" zoomScale="73" zoomScaleNormal="73" workbookViewId="0">
      <pane xSplit="1" topLeftCell="B1" activePane="topRight" state="frozen"/>
      <selection pane="topRight" activeCell="AU4" sqref="AU4:AU5"/>
    </sheetView>
  </sheetViews>
  <sheetFormatPr defaultRowHeight="15"/>
  <cols>
    <col min="1" max="1" width="19.85546875" style="1" customWidth="1"/>
    <col min="2" max="2" width="3.85546875" style="1" customWidth="1"/>
    <col min="3" max="3" width="5.140625" style="1" customWidth="1"/>
    <col min="4" max="4" width="4.85546875" style="1" customWidth="1"/>
    <col min="5" max="5" width="5.28515625" style="1" customWidth="1"/>
    <col min="6" max="6" width="4.140625" style="1" customWidth="1"/>
    <col min="7" max="7" width="4.5703125" style="1" customWidth="1"/>
    <col min="8" max="8" width="4.140625" style="1" customWidth="1"/>
    <col min="9" max="9" width="4.5703125" style="1" customWidth="1"/>
    <col min="10" max="10" width="4.140625" style="1" customWidth="1"/>
    <col min="11" max="11" width="4.85546875" style="1" customWidth="1"/>
    <col min="12" max="12" width="4" style="1" customWidth="1"/>
    <col min="13" max="15" width="4.28515625" style="1" customWidth="1"/>
    <col min="16" max="16" width="3.28515625" style="1" customWidth="1"/>
    <col min="17" max="17" width="4.5703125" style="1" customWidth="1"/>
    <col min="18" max="18" width="3.5703125" style="1" customWidth="1"/>
    <col min="19" max="19" width="4.28515625" style="1" customWidth="1"/>
    <col min="20" max="20" width="3.42578125" style="1" customWidth="1"/>
    <col min="21" max="21" width="4.7109375" style="1" customWidth="1"/>
    <col min="22" max="23" width="4.28515625" style="1" customWidth="1"/>
    <col min="24" max="24" width="3.28515625" style="1" customWidth="1"/>
    <col min="25" max="25" width="4.28515625" style="1" customWidth="1"/>
    <col min="26" max="26" width="4.85546875" style="1" bestFit="1" customWidth="1"/>
    <col min="27" max="27" width="2.7109375" style="1" customWidth="1"/>
    <col min="28" max="28" width="3.28515625" style="1" customWidth="1"/>
    <col min="29" max="29" width="2.42578125" style="1" customWidth="1"/>
    <col min="30" max="30" width="3.28515625" style="1" customWidth="1"/>
    <col min="31" max="31" width="2.28515625" style="1" customWidth="1"/>
    <col min="32" max="32" width="3.28515625" style="1" customWidth="1"/>
    <col min="33" max="33" width="2.28515625" style="1" customWidth="1"/>
    <col min="34" max="34" width="3.42578125" style="1" customWidth="1"/>
    <col min="35" max="42" width="3.28515625" style="1" customWidth="1"/>
    <col min="43" max="43" width="3.140625" style="1" customWidth="1"/>
    <col min="44" max="44" width="4.28515625" style="1" customWidth="1"/>
    <col min="45" max="45" width="4" style="1" customWidth="1"/>
    <col min="46" max="48" width="3.28515625" style="1" customWidth="1"/>
    <col min="49" max="49" width="2.7109375" style="1" customWidth="1"/>
    <col min="50" max="50" width="3.28515625" style="1" customWidth="1"/>
    <col min="51" max="51" width="7.7109375" style="1" customWidth="1"/>
    <col min="52" max="52" width="4.28515625" style="1" customWidth="1"/>
    <col min="53" max="16384" width="9.140625" style="1"/>
  </cols>
  <sheetData>
    <row r="2" spans="1:53" ht="23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4" t="s">
        <v>59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2"/>
    </row>
    <row r="3" spans="1:53">
      <c r="A3" s="34" t="s">
        <v>0</v>
      </c>
      <c r="B3" s="28"/>
      <c r="C3" s="28"/>
      <c r="D3" s="28"/>
      <c r="E3" s="28"/>
      <c r="F3" s="46" t="s">
        <v>1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58"/>
      <c r="Y3" s="15"/>
      <c r="Z3" s="43" t="s">
        <v>8</v>
      </c>
      <c r="AA3" s="46" t="s">
        <v>9</v>
      </c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16"/>
      <c r="AY3" s="43" t="s">
        <v>20</v>
      </c>
      <c r="AZ3" s="43" t="s">
        <v>21</v>
      </c>
    </row>
    <row r="4" spans="1:53" ht="87" customHeight="1">
      <c r="A4" s="35"/>
      <c r="B4" s="37" t="s">
        <v>63</v>
      </c>
      <c r="C4" s="37" t="s">
        <v>53</v>
      </c>
      <c r="D4" s="37" t="s">
        <v>64</v>
      </c>
      <c r="E4" s="37" t="s">
        <v>53</v>
      </c>
      <c r="F4" s="37" t="s">
        <v>2</v>
      </c>
      <c r="G4" s="37" t="s">
        <v>53</v>
      </c>
      <c r="H4" s="37" t="s">
        <v>56</v>
      </c>
      <c r="I4" s="37" t="s">
        <v>53</v>
      </c>
      <c r="J4" s="37" t="s">
        <v>58</v>
      </c>
      <c r="K4" s="37" t="s">
        <v>53</v>
      </c>
      <c r="L4" s="37" t="s">
        <v>57</v>
      </c>
      <c r="M4" s="37" t="s">
        <v>53</v>
      </c>
      <c r="N4" s="37" t="s">
        <v>3</v>
      </c>
      <c r="O4" s="37" t="s">
        <v>53</v>
      </c>
      <c r="P4" s="41" t="s">
        <v>5</v>
      </c>
      <c r="Q4" s="39" t="s">
        <v>53</v>
      </c>
      <c r="R4" s="39" t="s">
        <v>4</v>
      </c>
      <c r="S4" s="39" t="s">
        <v>53</v>
      </c>
      <c r="T4" s="37" t="s">
        <v>6</v>
      </c>
      <c r="U4" s="37" t="s">
        <v>53</v>
      </c>
      <c r="V4" s="39" t="s">
        <v>7</v>
      </c>
      <c r="W4" s="39" t="s">
        <v>53</v>
      </c>
      <c r="X4" s="37" t="s">
        <v>55</v>
      </c>
      <c r="Y4" s="37" t="s">
        <v>53</v>
      </c>
      <c r="Z4" s="44"/>
      <c r="AA4" s="48" t="s">
        <v>10</v>
      </c>
      <c r="AB4" s="49"/>
      <c r="AC4" s="49"/>
      <c r="AD4" s="50"/>
      <c r="AE4" s="51" t="s">
        <v>11</v>
      </c>
      <c r="AF4" s="52"/>
      <c r="AG4" s="52"/>
      <c r="AH4" s="53"/>
      <c r="AI4" s="37" t="s">
        <v>50</v>
      </c>
      <c r="AJ4" s="37" t="s">
        <v>53</v>
      </c>
      <c r="AK4" s="43" t="s">
        <v>14</v>
      </c>
      <c r="AL4" s="37" t="s">
        <v>53</v>
      </c>
      <c r="AM4" s="43" t="s">
        <v>15</v>
      </c>
      <c r="AN4" s="37" t="s">
        <v>53</v>
      </c>
      <c r="AO4" s="41" t="s">
        <v>16</v>
      </c>
      <c r="AP4" s="39" t="s">
        <v>53</v>
      </c>
      <c r="AQ4" s="59" t="s">
        <v>17</v>
      </c>
      <c r="AR4" s="60"/>
      <c r="AS4" s="37" t="s">
        <v>18</v>
      </c>
      <c r="AT4" s="37" t="s">
        <v>53</v>
      </c>
      <c r="AU4" s="56" t="s">
        <v>79</v>
      </c>
      <c r="AV4" s="54" t="s">
        <v>53</v>
      </c>
      <c r="AW4" s="41" t="s">
        <v>19</v>
      </c>
      <c r="AX4" s="39" t="s">
        <v>53</v>
      </c>
      <c r="AY4" s="44"/>
      <c r="AZ4" s="44"/>
    </row>
    <row r="5" spans="1:53" ht="45" customHeight="1">
      <c r="A5" s="3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42"/>
      <c r="Q5" s="40"/>
      <c r="R5" s="40"/>
      <c r="S5" s="40"/>
      <c r="T5" s="38"/>
      <c r="U5" s="38"/>
      <c r="V5" s="40"/>
      <c r="W5" s="40"/>
      <c r="X5" s="38"/>
      <c r="Y5" s="38"/>
      <c r="Z5" s="45"/>
      <c r="AA5" s="17" t="s">
        <v>12</v>
      </c>
      <c r="AB5" s="18" t="s">
        <v>53</v>
      </c>
      <c r="AC5" s="17" t="s">
        <v>13</v>
      </c>
      <c r="AD5" s="18" t="s">
        <v>53</v>
      </c>
      <c r="AE5" s="26" t="s">
        <v>12</v>
      </c>
      <c r="AF5" s="27" t="s">
        <v>53</v>
      </c>
      <c r="AG5" s="26" t="s">
        <v>13</v>
      </c>
      <c r="AH5" s="27" t="s">
        <v>53</v>
      </c>
      <c r="AI5" s="38"/>
      <c r="AJ5" s="38"/>
      <c r="AK5" s="45"/>
      <c r="AL5" s="38"/>
      <c r="AM5" s="45"/>
      <c r="AN5" s="38"/>
      <c r="AO5" s="42"/>
      <c r="AP5" s="40"/>
      <c r="AQ5" s="26" t="s">
        <v>12</v>
      </c>
      <c r="AR5" s="27" t="s">
        <v>53</v>
      </c>
      <c r="AS5" s="38"/>
      <c r="AT5" s="38"/>
      <c r="AU5" s="57"/>
      <c r="AV5" s="55"/>
      <c r="AW5" s="42"/>
      <c r="AX5" s="40"/>
      <c r="AY5" s="45"/>
      <c r="AZ5" s="45"/>
    </row>
    <row r="6" spans="1:53" ht="18" customHeight="1">
      <c r="A6" s="19" t="s">
        <v>22</v>
      </c>
      <c r="B6" s="19">
        <v>7</v>
      </c>
      <c r="C6" s="19">
        <f>52*3</f>
        <v>156</v>
      </c>
      <c r="D6" s="19">
        <v>12</v>
      </c>
      <c r="E6" s="19">
        <f>38*3</f>
        <v>114</v>
      </c>
      <c r="F6" s="20">
        <v>1</v>
      </c>
      <c r="G6" s="20">
        <f>90*3</f>
        <v>270</v>
      </c>
      <c r="H6" s="20">
        <v>7</v>
      </c>
      <c r="I6" s="20">
        <f>52*3</f>
        <v>156</v>
      </c>
      <c r="J6" s="20">
        <v>5</v>
      </c>
      <c r="K6" s="20">
        <f>60*3</f>
        <v>180</v>
      </c>
      <c r="L6" s="20">
        <v>3</v>
      </c>
      <c r="M6" s="20">
        <f>72*3</f>
        <v>216</v>
      </c>
      <c r="N6" s="20">
        <v>12</v>
      </c>
      <c r="O6" s="20">
        <f>38*3</f>
        <v>114</v>
      </c>
      <c r="P6" s="20">
        <v>8</v>
      </c>
      <c r="Q6" s="20">
        <f>48*1.5</f>
        <v>72</v>
      </c>
      <c r="R6" s="20">
        <v>3</v>
      </c>
      <c r="S6" s="20">
        <f>72*3</f>
        <v>216</v>
      </c>
      <c r="T6" s="20">
        <v>1</v>
      </c>
      <c r="U6" s="20">
        <f>90*1.5</f>
        <v>135</v>
      </c>
      <c r="V6" s="20">
        <v>2</v>
      </c>
      <c r="W6" s="20">
        <f>80*3</f>
        <v>240</v>
      </c>
      <c r="X6" s="20">
        <v>7</v>
      </c>
      <c r="Y6" s="20">
        <f>52*2.5</f>
        <v>130</v>
      </c>
      <c r="Z6" s="20">
        <f>30</f>
        <v>30</v>
      </c>
      <c r="AA6" s="20">
        <v>1</v>
      </c>
      <c r="AB6" s="20">
        <v>90</v>
      </c>
      <c r="AC6" s="20"/>
      <c r="AD6" s="20"/>
      <c r="AE6" s="20"/>
      <c r="AF6" s="20"/>
      <c r="AG6" s="20"/>
      <c r="AH6" s="20"/>
      <c r="AI6" s="20" t="s">
        <v>62</v>
      </c>
      <c r="AJ6" s="20" t="s">
        <v>62</v>
      </c>
      <c r="AK6" s="20"/>
      <c r="AL6" s="20"/>
      <c r="AM6" s="20"/>
      <c r="AN6" s="20"/>
      <c r="AO6" s="20"/>
      <c r="AP6" s="20"/>
      <c r="AQ6" s="20"/>
      <c r="AR6" s="20"/>
      <c r="AS6" s="20">
        <v>4</v>
      </c>
      <c r="AT6" s="20">
        <v>65</v>
      </c>
      <c r="AU6" s="21"/>
      <c r="AV6" s="20"/>
      <c r="AW6" s="20">
        <v>2</v>
      </c>
      <c r="AX6" s="20">
        <v>80</v>
      </c>
      <c r="AY6" s="22">
        <f>G6+I6+K6+M6+O6+Q6+S6+U6+W6+Y6+AB6+AX6+C6+E6+Z6</f>
        <v>2199</v>
      </c>
      <c r="AZ6" s="23"/>
    </row>
    <row r="7" spans="1:53" ht="18" customHeight="1">
      <c r="A7" s="19" t="s">
        <v>23</v>
      </c>
      <c r="B7" s="19">
        <v>11</v>
      </c>
      <c r="C7" s="19">
        <f>40*3</f>
        <v>120</v>
      </c>
      <c r="D7" s="19">
        <v>2</v>
      </c>
      <c r="E7" s="19">
        <f>80*3</f>
        <v>240</v>
      </c>
      <c r="F7" s="20">
        <v>5</v>
      </c>
      <c r="G7" s="20">
        <f>60*3</f>
        <v>180</v>
      </c>
      <c r="H7" s="20">
        <v>11</v>
      </c>
      <c r="I7" s="20">
        <f>40*3</f>
        <v>120</v>
      </c>
      <c r="J7" s="20">
        <v>13</v>
      </c>
      <c r="K7" s="20">
        <f>36*3</f>
        <v>108</v>
      </c>
      <c r="L7" s="20">
        <v>13</v>
      </c>
      <c r="M7" s="20">
        <f>36*3</f>
        <v>108</v>
      </c>
      <c r="N7" s="20">
        <v>9</v>
      </c>
      <c r="O7" s="20">
        <f>45*3</f>
        <v>135</v>
      </c>
      <c r="P7" s="20">
        <v>9</v>
      </c>
      <c r="Q7" s="20">
        <f>45*1.5</f>
        <v>67.5</v>
      </c>
      <c r="R7" s="20">
        <v>8</v>
      </c>
      <c r="S7" s="20">
        <f>48*3</f>
        <v>144</v>
      </c>
      <c r="T7" s="20">
        <v>2</v>
      </c>
      <c r="U7" s="20">
        <f>80*1.5</f>
        <v>120</v>
      </c>
      <c r="V7" s="20">
        <v>1</v>
      </c>
      <c r="W7" s="20">
        <f>90*3</f>
        <v>270</v>
      </c>
      <c r="X7" s="20">
        <v>13</v>
      </c>
      <c r="Y7" s="20">
        <f>36*2.5</f>
        <v>90</v>
      </c>
      <c r="Z7" s="20">
        <f>20</f>
        <v>20</v>
      </c>
      <c r="AA7" s="20"/>
      <c r="AB7" s="20"/>
      <c r="AC7" s="20"/>
      <c r="AD7" s="20"/>
      <c r="AE7" s="20"/>
      <c r="AF7" s="20"/>
      <c r="AG7" s="20">
        <v>3</v>
      </c>
      <c r="AH7" s="20">
        <v>72</v>
      </c>
      <c r="AI7" s="20" t="s">
        <v>62</v>
      </c>
      <c r="AJ7" s="20" t="s">
        <v>62</v>
      </c>
      <c r="AK7" s="20"/>
      <c r="AL7" s="20"/>
      <c r="AM7" s="20">
        <v>3</v>
      </c>
      <c r="AN7" s="20">
        <v>72</v>
      </c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2">
        <f>G7+I7+K7+M7+O7+Q7+S7+U7+W7+Y7+AN7+C7+E7+Z7+AH7</f>
        <v>1866.5</v>
      </c>
      <c r="AZ7" s="23"/>
    </row>
    <row r="8" spans="1:53" ht="18" customHeight="1">
      <c r="A8" s="19" t="s">
        <v>24</v>
      </c>
      <c r="B8" s="19">
        <v>6</v>
      </c>
      <c r="C8" s="19">
        <f>56*3</f>
        <v>168</v>
      </c>
      <c r="D8" s="19">
        <v>7</v>
      </c>
      <c r="E8" s="19">
        <f>52*3</f>
        <v>156</v>
      </c>
      <c r="F8" s="20">
        <v>8</v>
      </c>
      <c r="G8" s="20">
        <f>48*3</f>
        <v>144</v>
      </c>
      <c r="H8" s="20">
        <v>1</v>
      </c>
      <c r="I8" s="20">
        <f>90*3</f>
        <v>270</v>
      </c>
      <c r="J8" s="20">
        <v>1</v>
      </c>
      <c r="K8" s="20">
        <f>90*3</f>
        <v>270</v>
      </c>
      <c r="L8" s="20">
        <v>5</v>
      </c>
      <c r="M8" s="20">
        <f>60*3</f>
        <v>180</v>
      </c>
      <c r="N8" s="20">
        <v>4</v>
      </c>
      <c r="O8" s="20">
        <f>65*3</f>
        <v>195</v>
      </c>
      <c r="P8" s="20">
        <v>6</v>
      </c>
      <c r="Q8" s="20">
        <f>56*1.5</f>
        <v>84</v>
      </c>
      <c r="R8" s="20">
        <v>5</v>
      </c>
      <c r="S8" s="20">
        <f>60*3</f>
        <v>180</v>
      </c>
      <c r="T8" s="20">
        <v>4</v>
      </c>
      <c r="U8" s="20">
        <f>65*1.5</f>
        <v>97.5</v>
      </c>
      <c r="V8" s="20">
        <v>10</v>
      </c>
      <c r="W8" s="20">
        <f>42*3</f>
        <v>126</v>
      </c>
      <c r="X8" s="20">
        <v>4</v>
      </c>
      <c r="Y8" s="20">
        <f>65*2.5</f>
        <v>162.5</v>
      </c>
      <c r="Z8" s="20">
        <f>10</f>
        <v>10</v>
      </c>
      <c r="AA8" s="20"/>
      <c r="AB8" s="20"/>
      <c r="AC8" s="20"/>
      <c r="AD8" s="20"/>
      <c r="AE8" s="20"/>
      <c r="AF8" s="20"/>
      <c r="AG8" s="20"/>
      <c r="AH8" s="20"/>
      <c r="AI8" s="20" t="s">
        <v>62</v>
      </c>
      <c r="AJ8" s="20" t="s">
        <v>62</v>
      </c>
      <c r="AK8" s="20"/>
      <c r="AL8" s="20"/>
      <c r="AM8" s="20">
        <v>2</v>
      </c>
      <c r="AN8" s="20">
        <v>80</v>
      </c>
      <c r="AO8" s="20">
        <v>1</v>
      </c>
      <c r="AP8" s="20">
        <v>90</v>
      </c>
      <c r="AQ8" s="20"/>
      <c r="AR8" s="20"/>
      <c r="AS8" s="20"/>
      <c r="AT8" s="20"/>
      <c r="AU8" s="20"/>
      <c r="AV8" s="20"/>
      <c r="AW8" s="20">
        <v>1</v>
      </c>
      <c r="AX8" s="20">
        <v>90</v>
      </c>
      <c r="AY8" s="22">
        <f>G8+I8+K8+M8+O8+Q8+S8+U8+W8+Y8+AX8+C8+E8+Z8+AP8</f>
        <v>2223</v>
      </c>
      <c r="AZ8" s="23"/>
    </row>
    <row r="9" spans="1:53" ht="18" customHeight="1">
      <c r="A9" s="19" t="s">
        <v>25</v>
      </c>
      <c r="B9" s="19">
        <v>1</v>
      </c>
      <c r="C9" s="19">
        <f>90*3</f>
        <v>270</v>
      </c>
      <c r="D9" s="19">
        <v>1</v>
      </c>
      <c r="E9" s="19">
        <f>90*3</f>
        <v>270</v>
      </c>
      <c r="F9" s="20">
        <v>2</v>
      </c>
      <c r="G9" s="20">
        <f>80*3</f>
        <v>240</v>
      </c>
      <c r="H9" s="20">
        <v>2</v>
      </c>
      <c r="I9" s="20">
        <f>80*3</f>
        <v>240</v>
      </c>
      <c r="J9" s="20">
        <v>4</v>
      </c>
      <c r="K9" s="20">
        <f>65*3</f>
        <v>195</v>
      </c>
      <c r="L9" s="20">
        <v>1</v>
      </c>
      <c r="M9" s="20">
        <f>90*3</f>
        <v>270</v>
      </c>
      <c r="N9" s="20">
        <v>1</v>
      </c>
      <c r="O9" s="20">
        <f>90*3</f>
        <v>270</v>
      </c>
      <c r="P9" s="20">
        <v>1</v>
      </c>
      <c r="Q9" s="20">
        <f>90*1.5</f>
        <v>135</v>
      </c>
      <c r="R9" s="20">
        <v>1</v>
      </c>
      <c r="S9" s="20">
        <f>90*3</f>
        <v>270</v>
      </c>
      <c r="T9" s="20">
        <v>12</v>
      </c>
      <c r="U9" s="20">
        <f>38*1.5</f>
        <v>57</v>
      </c>
      <c r="V9" s="20">
        <v>9</v>
      </c>
      <c r="W9" s="20">
        <f>45*3</f>
        <v>135</v>
      </c>
      <c r="X9" s="20">
        <v>1</v>
      </c>
      <c r="Y9" s="20">
        <f>90*2.5</f>
        <v>225</v>
      </c>
      <c r="Z9" s="20">
        <f>80+20+20</f>
        <v>120</v>
      </c>
      <c r="AA9" s="20"/>
      <c r="AB9" s="20"/>
      <c r="AC9" s="20"/>
      <c r="AD9" s="20"/>
      <c r="AE9" s="20"/>
      <c r="AF9" s="20"/>
      <c r="AG9" s="20"/>
      <c r="AH9" s="20"/>
      <c r="AI9" s="20" t="s">
        <v>62</v>
      </c>
      <c r="AJ9" s="20" t="s">
        <v>62</v>
      </c>
      <c r="AK9" s="20"/>
      <c r="AL9" s="20"/>
      <c r="AM9" s="20"/>
      <c r="AN9" s="20"/>
      <c r="AO9" s="20">
        <v>3</v>
      </c>
      <c r="AP9" s="20">
        <v>72</v>
      </c>
      <c r="AQ9" s="20"/>
      <c r="AR9" s="20"/>
      <c r="AS9" s="20">
        <v>3</v>
      </c>
      <c r="AT9" s="20">
        <v>72</v>
      </c>
      <c r="AU9" s="20"/>
      <c r="AV9" s="20"/>
      <c r="AW9" s="20"/>
      <c r="AX9" s="20"/>
      <c r="AY9" s="22">
        <f>C9+E9+G9+I9+K9+M9+O9+Q9+S9+U9+W9+Y9+AT9+Z9+AP9</f>
        <v>2841</v>
      </c>
      <c r="AZ9" s="23"/>
    </row>
    <row r="10" spans="1:53" ht="18" customHeight="1">
      <c r="A10" s="19" t="s">
        <v>28</v>
      </c>
      <c r="B10" s="19">
        <v>3</v>
      </c>
      <c r="C10" s="19">
        <f>72*3</f>
        <v>216</v>
      </c>
      <c r="D10" s="19">
        <v>4</v>
      </c>
      <c r="E10" s="19">
        <f>65*3</f>
        <v>195</v>
      </c>
      <c r="F10" s="20">
        <v>10</v>
      </c>
      <c r="G10" s="20">
        <f>42*3</f>
        <v>126</v>
      </c>
      <c r="H10" s="20">
        <v>3</v>
      </c>
      <c r="I10" s="20">
        <f>72*3</f>
        <v>216</v>
      </c>
      <c r="J10" s="20">
        <v>6</v>
      </c>
      <c r="K10" s="20">
        <f>56*3</f>
        <v>168</v>
      </c>
      <c r="L10" s="20">
        <v>2</v>
      </c>
      <c r="M10" s="20">
        <f>80*3</f>
        <v>240</v>
      </c>
      <c r="N10" s="20">
        <v>6</v>
      </c>
      <c r="O10" s="20">
        <f>56*3</f>
        <v>168</v>
      </c>
      <c r="P10" s="20">
        <v>4</v>
      </c>
      <c r="Q10" s="20">
        <f>65*1.5</f>
        <v>97.5</v>
      </c>
      <c r="R10" s="20">
        <v>4</v>
      </c>
      <c r="S10" s="20">
        <f>65*3</f>
        <v>195</v>
      </c>
      <c r="T10" s="20">
        <v>6</v>
      </c>
      <c r="U10" s="20">
        <f>56*1.5</f>
        <v>84</v>
      </c>
      <c r="V10" s="20">
        <v>4</v>
      </c>
      <c r="W10" s="20">
        <f>65*3</f>
        <v>195</v>
      </c>
      <c r="X10" s="20">
        <v>2</v>
      </c>
      <c r="Y10" s="20">
        <f>80*2.5</f>
        <v>200</v>
      </c>
      <c r="Z10" s="20">
        <f>30</f>
        <v>30</v>
      </c>
      <c r="AA10" s="20">
        <v>2</v>
      </c>
      <c r="AB10" s="20">
        <v>80</v>
      </c>
      <c r="AC10" s="20">
        <v>3</v>
      </c>
      <c r="AD10" s="20">
        <v>72</v>
      </c>
      <c r="AE10" s="20"/>
      <c r="AF10" s="20"/>
      <c r="AG10" s="20"/>
      <c r="AH10" s="20"/>
      <c r="AI10" s="20" t="s">
        <v>62</v>
      </c>
      <c r="AJ10" s="20" t="s">
        <v>62</v>
      </c>
      <c r="AK10" s="20"/>
      <c r="AL10" s="20"/>
      <c r="AM10" s="20"/>
      <c r="AN10" s="20"/>
      <c r="AO10" s="20"/>
      <c r="AP10" s="20"/>
      <c r="AQ10" s="20">
        <v>3</v>
      </c>
      <c r="AR10" s="20">
        <v>72</v>
      </c>
      <c r="AS10" s="33"/>
      <c r="AT10" s="20"/>
      <c r="AU10" s="20"/>
      <c r="AV10" s="20"/>
      <c r="AW10" s="20"/>
      <c r="AX10" s="20"/>
      <c r="AY10" s="22">
        <f>G10+I10+K10+M10+O10+Q10+S10+U10+W10+Y10+AB10+AD10+C10+E10+Z10</f>
        <v>2282.5</v>
      </c>
      <c r="AZ10" s="23"/>
    </row>
    <row r="11" spans="1:53" ht="18" customHeight="1">
      <c r="A11" s="19" t="s">
        <v>30</v>
      </c>
      <c r="B11" s="19">
        <v>5</v>
      </c>
      <c r="C11" s="19">
        <f>48*3</f>
        <v>144</v>
      </c>
      <c r="D11" s="19">
        <v>5</v>
      </c>
      <c r="E11" s="19">
        <f>60*3</f>
        <v>180</v>
      </c>
      <c r="F11" s="20">
        <v>7</v>
      </c>
      <c r="G11" s="20">
        <f>52*3</f>
        <v>156</v>
      </c>
      <c r="H11" s="20">
        <v>5</v>
      </c>
      <c r="I11" s="20">
        <f>60*3</f>
        <v>180</v>
      </c>
      <c r="J11" s="20">
        <v>2</v>
      </c>
      <c r="K11" s="20">
        <f>80*3</f>
        <v>240</v>
      </c>
      <c r="L11" s="20">
        <v>7</v>
      </c>
      <c r="M11" s="20">
        <f>52*3</f>
        <v>156</v>
      </c>
      <c r="N11" s="20">
        <v>7</v>
      </c>
      <c r="O11" s="20">
        <f>52*3</f>
        <v>156</v>
      </c>
      <c r="P11" s="20">
        <v>7</v>
      </c>
      <c r="Q11" s="20">
        <f>52*1.5</f>
        <v>78</v>
      </c>
      <c r="R11" s="20">
        <v>9</v>
      </c>
      <c r="S11" s="20">
        <f>45*3</f>
        <v>135</v>
      </c>
      <c r="T11" s="20">
        <v>8</v>
      </c>
      <c r="U11" s="20">
        <f>48*1.5</f>
        <v>72</v>
      </c>
      <c r="V11" s="20">
        <v>7</v>
      </c>
      <c r="W11" s="20">
        <f>52*3</f>
        <v>156</v>
      </c>
      <c r="X11" s="20">
        <v>12</v>
      </c>
      <c r="Y11" s="20">
        <f>38*2.5</f>
        <v>95</v>
      </c>
      <c r="Z11" s="20">
        <f>20</f>
        <v>20</v>
      </c>
      <c r="AA11" s="20"/>
      <c r="AB11" s="20"/>
      <c r="AC11" s="20"/>
      <c r="AD11" s="20"/>
      <c r="AE11" s="20">
        <v>3</v>
      </c>
      <c r="AF11" s="20">
        <v>72</v>
      </c>
      <c r="AG11" s="20">
        <v>2</v>
      </c>
      <c r="AH11" s="20">
        <v>80</v>
      </c>
      <c r="AI11" s="20" t="s">
        <v>62</v>
      </c>
      <c r="AJ11" s="20" t="s">
        <v>62</v>
      </c>
      <c r="AK11" s="20"/>
      <c r="AL11" s="20"/>
      <c r="AM11" s="20"/>
      <c r="AN11" s="20"/>
      <c r="AO11" s="20"/>
      <c r="AP11" s="20"/>
      <c r="AQ11" s="20"/>
      <c r="AR11" s="20"/>
      <c r="AS11" s="33"/>
      <c r="AT11" s="20"/>
      <c r="AU11" s="20"/>
      <c r="AV11" s="20"/>
      <c r="AW11" s="20"/>
      <c r="AX11" s="20"/>
      <c r="AY11" s="22">
        <f>G11+I11+K11+M11+O11+Q11+S11+U11+W11+Y11+C11+E11+Z11+AF11+AH11</f>
        <v>1920</v>
      </c>
      <c r="AZ11" s="23"/>
    </row>
    <row r="12" spans="1:53" ht="18" customHeight="1">
      <c r="A12" s="19" t="s">
        <v>31</v>
      </c>
      <c r="B12" s="19">
        <v>13</v>
      </c>
      <c r="C12" s="19">
        <f>36*3</f>
        <v>108</v>
      </c>
      <c r="D12" s="19">
        <v>6</v>
      </c>
      <c r="E12" s="19">
        <f>56*3</f>
        <v>168</v>
      </c>
      <c r="F12" s="20">
        <v>9</v>
      </c>
      <c r="G12" s="20">
        <f>45*3</f>
        <v>135</v>
      </c>
      <c r="H12" s="20">
        <v>13</v>
      </c>
      <c r="I12" s="20">
        <f>36*3</f>
        <v>108</v>
      </c>
      <c r="J12" s="20">
        <v>14</v>
      </c>
      <c r="K12" s="20">
        <f>34*3</f>
        <v>102</v>
      </c>
      <c r="L12" s="20">
        <v>14</v>
      </c>
      <c r="M12" s="20">
        <f>34*3</f>
        <v>102</v>
      </c>
      <c r="N12" s="20">
        <v>13</v>
      </c>
      <c r="O12" s="20">
        <f>36*3</f>
        <v>108</v>
      </c>
      <c r="P12" s="20">
        <v>11</v>
      </c>
      <c r="Q12" s="20">
        <f>40*1.5</f>
        <v>60</v>
      </c>
      <c r="R12" s="20">
        <v>6</v>
      </c>
      <c r="S12" s="20">
        <f>56*3</f>
        <v>168</v>
      </c>
      <c r="T12" s="20">
        <v>5</v>
      </c>
      <c r="U12" s="20">
        <f>60*1.5</f>
        <v>90</v>
      </c>
      <c r="V12" s="20">
        <v>8</v>
      </c>
      <c r="W12" s="20">
        <f>48*3</f>
        <v>144</v>
      </c>
      <c r="X12" s="20">
        <v>14</v>
      </c>
      <c r="Y12" s="20">
        <f>34*2.5</f>
        <v>85</v>
      </c>
      <c r="Z12" s="20">
        <f>0</f>
        <v>0</v>
      </c>
      <c r="AA12" s="20">
        <v>4</v>
      </c>
      <c r="AB12" s="20">
        <v>65</v>
      </c>
      <c r="AC12" s="20"/>
      <c r="AD12" s="20"/>
      <c r="AE12" s="20"/>
      <c r="AF12" s="20"/>
      <c r="AG12" s="20"/>
      <c r="AH12" s="20"/>
      <c r="AI12" s="20" t="s">
        <v>62</v>
      </c>
      <c r="AJ12" s="20" t="s">
        <v>62</v>
      </c>
      <c r="AK12" s="20"/>
      <c r="AL12" s="20"/>
      <c r="AM12" s="20"/>
      <c r="AN12" s="20"/>
      <c r="AO12" s="20"/>
      <c r="AP12" s="20"/>
      <c r="AQ12" s="20">
        <v>2</v>
      </c>
      <c r="AR12" s="20">
        <v>80</v>
      </c>
      <c r="AS12" s="33"/>
      <c r="AT12" s="20"/>
      <c r="AU12" s="20"/>
      <c r="AV12" s="20"/>
      <c r="AW12" s="20"/>
      <c r="AX12" s="20"/>
      <c r="AY12" s="22">
        <f>G12+I12+K12+M12+O12+Q12+S12+U12+W12+Y12+AB12+C12+E12+AR12</f>
        <v>1523</v>
      </c>
      <c r="AZ12" s="23"/>
    </row>
    <row r="13" spans="1:53" ht="18" customHeight="1">
      <c r="A13" s="19" t="s">
        <v>32</v>
      </c>
      <c r="B13" s="19">
        <v>10</v>
      </c>
      <c r="C13" s="19">
        <f>42*3</f>
        <v>126</v>
      </c>
      <c r="D13" s="19">
        <v>3</v>
      </c>
      <c r="E13" s="19">
        <f>72*3</f>
        <v>216</v>
      </c>
      <c r="F13" s="20">
        <v>6</v>
      </c>
      <c r="G13" s="20">
        <f>56*3</f>
        <v>168</v>
      </c>
      <c r="H13" s="20">
        <v>9</v>
      </c>
      <c r="I13" s="20">
        <f>45*3</f>
        <v>135</v>
      </c>
      <c r="J13" s="20">
        <v>8</v>
      </c>
      <c r="K13" s="20">
        <f>48*3</f>
        <v>144</v>
      </c>
      <c r="L13" s="20">
        <v>6</v>
      </c>
      <c r="M13" s="20">
        <f>56*3</f>
        <v>168</v>
      </c>
      <c r="N13" s="20">
        <v>2</v>
      </c>
      <c r="O13" s="20">
        <f>80*3</f>
        <v>240</v>
      </c>
      <c r="P13" s="20">
        <v>3</v>
      </c>
      <c r="Q13" s="20">
        <f>72*1.5</f>
        <v>108</v>
      </c>
      <c r="R13" s="20">
        <v>7</v>
      </c>
      <c r="S13" s="20">
        <f>52*3</f>
        <v>156</v>
      </c>
      <c r="T13" s="20">
        <v>11</v>
      </c>
      <c r="U13" s="20">
        <f>40*1.5</f>
        <v>60</v>
      </c>
      <c r="V13" s="20">
        <v>5</v>
      </c>
      <c r="W13" s="20">
        <f>60*3</f>
        <v>180</v>
      </c>
      <c r="X13" s="20">
        <v>11</v>
      </c>
      <c r="Y13" s="20">
        <f>40*2.5</f>
        <v>100</v>
      </c>
      <c r="Z13" s="20">
        <v>0</v>
      </c>
      <c r="AA13" s="20"/>
      <c r="AB13" s="20"/>
      <c r="AC13" s="20"/>
      <c r="AD13" s="20"/>
      <c r="AE13" s="20"/>
      <c r="AF13" s="20"/>
      <c r="AG13" s="20"/>
      <c r="AH13" s="20"/>
      <c r="AI13" s="20" t="s">
        <v>62</v>
      </c>
      <c r="AJ13" s="20" t="s">
        <v>62</v>
      </c>
      <c r="AK13" s="20">
        <v>2</v>
      </c>
      <c r="AL13" s="20">
        <v>80</v>
      </c>
      <c r="AM13" s="20"/>
      <c r="AN13" s="20"/>
      <c r="AO13" s="20">
        <v>4</v>
      </c>
      <c r="AP13" s="20">
        <v>65</v>
      </c>
      <c r="AQ13" s="20"/>
      <c r="AR13" s="20"/>
      <c r="AS13" s="33"/>
      <c r="AT13" s="20"/>
      <c r="AU13" s="20"/>
      <c r="AV13" s="20"/>
      <c r="AW13" s="20"/>
      <c r="AX13" s="20"/>
      <c r="AY13" s="22">
        <f>G13+I13+K13+M13+O13+Q13+S13+U13+W13+Y13+AL13+C13+E13+AP13</f>
        <v>1946</v>
      </c>
      <c r="AZ13" s="23"/>
    </row>
    <row r="14" spans="1:53" ht="18" customHeight="1">
      <c r="A14" s="19" t="s">
        <v>33</v>
      </c>
      <c r="B14" s="19">
        <v>12</v>
      </c>
      <c r="C14" s="19">
        <f>38*3</f>
        <v>114</v>
      </c>
      <c r="D14" s="19">
        <v>14</v>
      </c>
      <c r="E14" s="19">
        <f>34*3</f>
        <v>102</v>
      </c>
      <c r="F14" s="20">
        <v>15</v>
      </c>
      <c r="G14" s="20">
        <f>32*3</f>
        <v>96</v>
      </c>
      <c r="H14" s="20">
        <v>14</v>
      </c>
      <c r="I14" s="20">
        <f>34*3</f>
        <v>102</v>
      </c>
      <c r="J14" s="20">
        <v>10</v>
      </c>
      <c r="K14" s="20">
        <f>42*3</f>
        <v>126</v>
      </c>
      <c r="L14" s="20">
        <v>15</v>
      </c>
      <c r="M14" s="20">
        <f>32*3</f>
        <v>96</v>
      </c>
      <c r="N14" s="20">
        <v>15</v>
      </c>
      <c r="O14" s="20">
        <f>38*3</f>
        <v>114</v>
      </c>
      <c r="P14" s="20">
        <v>13</v>
      </c>
      <c r="Q14" s="20">
        <f>36*1.5</f>
        <v>54</v>
      </c>
      <c r="R14" s="20">
        <v>11</v>
      </c>
      <c r="S14" s="20">
        <f>40*3</f>
        <v>120</v>
      </c>
      <c r="T14" s="20">
        <v>13</v>
      </c>
      <c r="U14" s="20">
        <f>36*1.5</f>
        <v>54</v>
      </c>
      <c r="V14" s="20">
        <v>14</v>
      </c>
      <c r="W14" s="20">
        <f>34*3</f>
        <v>102</v>
      </c>
      <c r="X14" s="20">
        <v>9</v>
      </c>
      <c r="Y14" s="20">
        <f>45*2.5</f>
        <v>112.5</v>
      </c>
      <c r="Z14" s="20">
        <f>0</f>
        <v>0</v>
      </c>
      <c r="AA14" s="20">
        <v>3</v>
      </c>
      <c r="AB14" s="20">
        <v>72</v>
      </c>
      <c r="AC14" s="20">
        <v>2</v>
      </c>
      <c r="AD14" s="20">
        <v>80</v>
      </c>
      <c r="AE14" s="20"/>
      <c r="AF14" s="20"/>
      <c r="AG14" s="20"/>
      <c r="AH14" s="20"/>
      <c r="AI14" s="20" t="s">
        <v>62</v>
      </c>
      <c r="AJ14" s="20" t="s">
        <v>62</v>
      </c>
      <c r="AK14" s="20"/>
      <c r="AL14" s="20"/>
      <c r="AM14" s="20"/>
      <c r="AN14" s="20"/>
      <c r="AO14" s="20"/>
      <c r="AP14" s="20"/>
      <c r="AQ14" s="20"/>
      <c r="AR14" s="20"/>
      <c r="AS14" s="33"/>
      <c r="AT14" s="20"/>
      <c r="AU14" s="20"/>
      <c r="AV14" s="20"/>
      <c r="AW14" s="20"/>
      <c r="AX14" s="20"/>
      <c r="AY14" s="22">
        <f>G14+I14+K14+M14+O14+Q14+S14+U14+W14+Y14+AB14+AD14+C14+E14</f>
        <v>1344.5</v>
      </c>
      <c r="AZ14" s="23"/>
    </row>
    <row r="15" spans="1:53" ht="18" customHeight="1">
      <c r="A15" s="19" t="s">
        <v>34</v>
      </c>
      <c r="B15" s="19">
        <v>8</v>
      </c>
      <c r="C15" s="19">
        <f>36*3</f>
        <v>108</v>
      </c>
      <c r="D15" s="19">
        <v>8</v>
      </c>
      <c r="E15" s="19">
        <f>48*3</f>
        <v>144</v>
      </c>
      <c r="F15" s="20">
        <v>13</v>
      </c>
      <c r="G15" s="20">
        <f>36*3</f>
        <v>108</v>
      </c>
      <c r="H15" s="20">
        <v>6</v>
      </c>
      <c r="I15" s="20">
        <f>56*3</f>
        <v>168</v>
      </c>
      <c r="J15" s="20">
        <v>7</v>
      </c>
      <c r="K15" s="20">
        <f>52*3</f>
        <v>156</v>
      </c>
      <c r="L15" s="20">
        <v>8</v>
      </c>
      <c r="M15" s="20">
        <f>48*3</f>
        <v>144</v>
      </c>
      <c r="N15" s="20">
        <v>5</v>
      </c>
      <c r="O15" s="20">
        <f>60*3</f>
        <v>180</v>
      </c>
      <c r="P15" s="20">
        <v>10</v>
      </c>
      <c r="Q15" s="20">
        <f>42*1.5</f>
        <v>63</v>
      </c>
      <c r="R15" s="20">
        <v>12</v>
      </c>
      <c r="S15" s="20">
        <f>38*3</f>
        <v>114</v>
      </c>
      <c r="T15" s="20">
        <v>9</v>
      </c>
      <c r="U15" s="20">
        <f>45*1.5</f>
        <v>67.5</v>
      </c>
      <c r="V15" s="20">
        <v>15</v>
      </c>
      <c r="W15" s="20">
        <f>32*3</f>
        <v>96</v>
      </c>
      <c r="X15" s="20">
        <v>5</v>
      </c>
      <c r="Y15" s="20">
        <f>32*2.5</f>
        <v>80</v>
      </c>
      <c r="Z15" s="20">
        <v>0</v>
      </c>
      <c r="AA15" s="20"/>
      <c r="AB15" s="20"/>
      <c r="AC15" s="20"/>
      <c r="AD15" s="20"/>
      <c r="AE15" s="20">
        <v>1</v>
      </c>
      <c r="AF15" s="20">
        <v>90</v>
      </c>
      <c r="AG15" s="20">
        <v>1</v>
      </c>
      <c r="AH15" s="20">
        <v>90</v>
      </c>
      <c r="AI15" s="20" t="s">
        <v>62</v>
      </c>
      <c r="AJ15" s="20" t="s">
        <v>62</v>
      </c>
      <c r="AK15" s="20">
        <v>3</v>
      </c>
      <c r="AL15" s="20">
        <v>72</v>
      </c>
      <c r="AM15" s="20">
        <v>1</v>
      </c>
      <c r="AN15" s="20">
        <v>90</v>
      </c>
      <c r="AO15" s="20"/>
      <c r="AP15" s="20"/>
      <c r="AQ15" s="20"/>
      <c r="AR15" s="20"/>
      <c r="AS15" s="33"/>
      <c r="AT15" s="20"/>
      <c r="AU15" s="20"/>
      <c r="AV15" s="20"/>
      <c r="AW15" s="20"/>
      <c r="AX15" s="20"/>
      <c r="AY15" s="22">
        <f>G15+I15+K15+M15+O15+Q15+S15+U15+W15+Y15+AN15+C15+E15+AH15</f>
        <v>1608.5</v>
      </c>
      <c r="AZ15" s="23"/>
    </row>
    <row r="16" spans="1:53" ht="18" customHeight="1">
      <c r="A16" s="19" t="s">
        <v>37</v>
      </c>
      <c r="B16" s="19">
        <v>9</v>
      </c>
      <c r="C16" s="19">
        <f>45*3</f>
        <v>135</v>
      </c>
      <c r="D16" s="19">
        <v>9</v>
      </c>
      <c r="E16" s="19">
        <f>45*3</f>
        <v>135</v>
      </c>
      <c r="F16" s="20">
        <v>14</v>
      </c>
      <c r="G16" s="20">
        <f>34*3</f>
        <v>102</v>
      </c>
      <c r="H16" s="20">
        <v>8</v>
      </c>
      <c r="I16" s="20">
        <f>48*3</f>
        <v>144</v>
      </c>
      <c r="J16" s="20">
        <v>3</v>
      </c>
      <c r="K16" s="20">
        <f>72*3</f>
        <v>216</v>
      </c>
      <c r="L16" s="20">
        <v>4</v>
      </c>
      <c r="M16" s="20">
        <f>65*3</f>
        <v>195</v>
      </c>
      <c r="N16" s="20">
        <v>3</v>
      </c>
      <c r="O16" s="20">
        <f>72*3</f>
        <v>216</v>
      </c>
      <c r="P16" s="20">
        <v>5</v>
      </c>
      <c r="Q16" s="20">
        <f>60*1.5</f>
        <v>90</v>
      </c>
      <c r="R16" s="20">
        <v>10</v>
      </c>
      <c r="S16" s="20">
        <f>42*3</f>
        <v>126</v>
      </c>
      <c r="T16" s="20">
        <v>7</v>
      </c>
      <c r="U16" s="20">
        <f>52*1.5</f>
        <v>78</v>
      </c>
      <c r="V16" s="20">
        <v>12</v>
      </c>
      <c r="W16" s="20">
        <f>38*3</f>
        <v>114</v>
      </c>
      <c r="X16" s="20">
        <v>8</v>
      </c>
      <c r="Y16" s="20">
        <f>48*2.5</f>
        <v>120</v>
      </c>
      <c r="Z16" s="20">
        <v>0</v>
      </c>
      <c r="AA16" s="20"/>
      <c r="AB16" s="20"/>
      <c r="AC16" s="20"/>
      <c r="AD16" s="20"/>
      <c r="AE16" s="20"/>
      <c r="AF16" s="20"/>
      <c r="AG16" s="20"/>
      <c r="AH16" s="20"/>
      <c r="AI16" s="20" t="s">
        <v>62</v>
      </c>
      <c r="AJ16" s="20" t="s">
        <v>62</v>
      </c>
      <c r="AK16" s="20"/>
      <c r="AL16" s="20"/>
      <c r="AM16" s="20"/>
      <c r="AN16" s="20"/>
      <c r="AO16" s="20"/>
      <c r="AP16" s="20"/>
      <c r="AQ16" s="20">
        <v>1</v>
      </c>
      <c r="AR16" s="20">
        <v>90</v>
      </c>
      <c r="AS16" s="33">
        <v>1</v>
      </c>
      <c r="AT16" s="20">
        <v>90</v>
      </c>
      <c r="AU16" s="20"/>
      <c r="AV16" s="20"/>
      <c r="AW16" s="20"/>
      <c r="AX16" s="20"/>
      <c r="AY16" s="22">
        <f>G16+I16+K16+M16+O16+Q16+S16+U16+W16+Y16+AT16+C16+E16+AR16</f>
        <v>1851</v>
      </c>
      <c r="AZ16" s="23"/>
    </row>
    <row r="17" spans="1:52" ht="18" customHeight="1">
      <c r="A17" s="19" t="s">
        <v>38</v>
      </c>
      <c r="B17" s="19">
        <v>14</v>
      </c>
      <c r="C17" s="19">
        <f>34*3</f>
        <v>102</v>
      </c>
      <c r="D17" s="19">
        <v>15</v>
      </c>
      <c r="E17" s="19">
        <f>32*3</f>
        <v>96</v>
      </c>
      <c r="F17" s="20">
        <v>11</v>
      </c>
      <c r="G17" s="20">
        <f>40*3</f>
        <v>120</v>
      </c>
      <c r="H17" s="20">
        <v>15</v>
      </c>
      <c r="I17" s="20">
        <f>32*3</f>
        <v>96</v>
      </c>
      <c r="J17" s="20">
        <v>11</v>
      </c>
      <c r="K17" s="20">
        <f>40*3</f>
        <v>120</v>
      </c>
      <c r="L17" s="20">
        <v>9</v>
      </c>
      <c r="M17" s="20">
        <f>45*3</f>
        <v>135</v>
      </c>
      <c r="N17" s="20">
        <v>14</v>
      </c>
      <c r="O17" s="20">
        <f>34*3</f>
        <v>102</v>
      </c>
      <c r="P17" s="20">
        <v>15</v>
      </c>
      <c r="Q17" s="20">
        <f>32*1.5</f>
        <v>48</v>
      </c>
      <c r="R17" s="20">
        <v>13</v>
      </c>
      <c r="S17" s="20">
        <f>36*3</f>
        <v>108</v>
      </c>
      <c r="T17" s="20">
        <v>14</v>
      </c>
      <c r="U17" s="20">
        <f>34*1.5</f>
        <v>51</v>
      </c>
      <c r="V17" s="20">
        <v>6</v>
      </c>
      <c r="W17" s="20">
        <f>56*3</f>
        <v>168</v>
      </c>
      <c r="X17" s="20">
        <v>5</v>
      </c>
      <c r="Y17" s="20">
        <f>60*2.5</f>
        <v>150</v>
      </c>
      <c r="Z17" s="20">
        <v>0</v>
      </c>
      <c r="AA17" s="20"/>
      <c r="AB17" s="20"/>
      <c r="AC17" s="20"/>
      <c r="AD17" s="20"/>
      <c r="AE17" s="20"/>
      <c r="AF17" s="20"/>
      <c r="AG17" s="20"/>
      <c r="AH17" s="20"/>
      <c r="AI17" s="20" t="s">
        <v>62</v>
      </c>
      <c r="AJ17" s="20" t="s">
        <v>62</v>
      </c>
      <c r="AK17" s="20"/>
      <c r="AL17" s="20"/>
      <c r="AM17" s="20">
        <v>4</v>
      </c>
      <c r="AN17" s="20">
        <v>65</v>
      </c>
      <c r="AO17" s="20"/>
      <c r="AP17" s="20"/>
      <c r="AQ17" s="20"/>
      <c r="AR17" s="20"/>
      <c r="AS17" s="33">
        <v>2</v>
      </c>
      <c r="AT17" s="20">
        <v>80</v>
      </c>
      <c r="AU17" s="20"/>
      <c r="AV17" s="20"/>
      <c r="AW17" s="20">
        <v>4</v>
      </c>
      <c r="AX17" s="20">
        <v>65</v>
      </c>
      <c r="AY17" s="22">
        <f>G17+I17+K17+M17+O17+Q17+S17+U17+W17+Y17+AN17+AT17+C17+E17</f>
        <v>1441</v>
      </c>
      <c r="AZ17" s="23"/>
    </row>
    <row r="18" spans="1:52" ht="18" customHeight="1">
      <c r="A18" s="19" t="s">
        <v>40</v>
      </c>
      <c r="B18" s="19">
        <v>2</v>
      </c>
      <c r="C18" s="19">
        <f>80*3</f>
        <v>240</v>
      </c>
      <c r="D18" s="19">
        <v>11</v>
      </c>
      <c r="E18" s="19">
        <f>40*3</f>
        <v>120</v>
      </c>
      <c r="F18" s="20">
        <v>3</v>
      </c>
      <c r="G18" s="20">
        <f>72*3</f>
        <v>216</v>
      </c>
      <c r="H18" s="20">
        <v>3</v>
      </c>
      <c r="I18" s="20">
        <v>216</v>
      </c>
      <c r="J18" s="20">
        <v>9</v>
      </c>
      <c r="K18" s="20">
        <f>45*3</f>
        <v>135</v>
      </c>
      <c r="L18" s="20">
        <v>12</v>
      </c>
      <c r="M18" s="20">
        <f>38*3</f>
        <v>114</v>
      </c>
      <c r="N18" s="20">
        <v>11</v>
      </c>
      <c r="O18" s="20">
        <f>40*3</f>
        <v>120</v>
      </c>
      <c r="P18" s="20">
        <v>14</v>
      </c>
      <c r="Q18" s="20">
        <f>34*1.5</f>
        <v>51</v>
      </c>
      <c r="R18" s="20">
        <v>2</v>
      </c>
      <c r="S18" s="20">
        <f>80*3</f>
        <v>240</v>
      </c>
      <c r="T18" s="20">
        <v>3</v>
      </c>
      <c r="U18" s="20">
        <f>72*1.5</f>
        <v>108</v>
      </c>
      <c r="V18" s="20">
        <v>3</v>
      </c>
      <c r="W18" s="20">
        <f>72*3</f>
        <v>216</v>
      </c>
      <c r="X18" s="20">
        <v>6</v>
      </c>
      <c r="Y18" s="20">
        <f>56*2.5</f>
        <v>140</v>
      </c>
      <c r="Z18" s="20">
        <f>20</f>
        <v>20</v>
      </c>
      <c r="AA18" s="20"/>
      <c r="AB18" s="20"/>
      <c r="AC18" s="20">
        <v>1</v>
      </c>
      <c r="AD18" s="20">
        <v>90</v>
      </c>
      <c r="AE18" s="20"/>
      <c r="AF18" s="20"/>
      <c r="AG18" s="20"/>
      <c r="AH18" s="20"/>
      <c r="AI18" s="20" t="s">
        <v>62</v>
      </c>
      <c r="AJ18" s="20" t="s">
        <v>62</v>
      </c>
      <c r="AK18" s="20">
        <v>1</v>
      </c>
      <c r="AL18" s="20">
        <v>90</v>
      </c>
      <c r="AM18" s="20"/>
      <c r="AN18" s="20"/>
      <c r="AO18" s="20"/>
      <c r="AP18" s="20"/>
      <c r="AQ18" s="20"/>
      <c r="AR18" s="20"/>
      <c r="AS18" s="33"/>
      <c r="AT18" s="20"/>
      <c r="AU18" s="21"/>
      <c r="AV18" s="20"/>
      <c r="AW18" s="20"/>
      <c r="AX18" s="20"/>
      <c r="AY18" s="22">
        <f>G18+I18+K18+M18+O18+Q18+S18+U18+W18+Y18+AD18+AL18+C18+E18+Z18</f>
        <v>2116</v>
      </c>
      <c r="AZ18" s="23"/>
    </row>
    <row r="19" spans="1:52" ht="18" customHeight="1">
      <c r="A19" s="19" t="s">
        <v>41</v>
      </c>
      <c r="B19" s="19">
        <v>12</v>
      </c>
      <c r="C19" s="19">
        <f>38*3</f>
        <v>114</v>
      </c>
      <c r="D19" s="19">
        <v>10</v>
      </c>
      <c r="E19" s="19">
        <f>42*3</f>
        <v>126</v>
      </c>
      <c r="F19" s="20">
        <v>12</v>
      </c>
      <c r="G19" s="20">
        <f>38*3</f>
        <v>114</v>
      </c>
      <c r="H19" s="20">
        <v>12</v>
      </c>
      <c r="I19" s="20">
        <f>38*3</f>
        <v>114</v>
      </c>
      <c r="J19" s="20">
        <v>12</v>
      </c>
      <c r="K19" s="20">
        <f>38*3</f>
        <v>114</v>
      </c>
      <c r="L19" s="20">
        <v>10</v>
      </c>
      <c r="M19" s="20">
        <f>42*3</f>
        <v>126</v>
      </c>
      <c r="N19" s="20">
        <v>8</v>
      </c>
      <c r="O19" s="20">
        <f>48*3</f>
        <v>144</v>
      </c>
      <c r="P19" s="20">
        <v>2</v>
      </c>
      <c r="Q19" s="20">
        <f>80*1.5</f>
        <v>120</v>
      </c>
      <c r="R19" s="20">
        <v>15</v>
      </c>
      <c r="S19" s="20">
        <f>32*3</f>
        <v>96</v>
      </c>
      <c r="T19" s="20">
        <v>15</v>
      </c>
      <c r="U19" s="20">
        <f>32*1.5</f>
        <v>48</v>
      </c>
      <c r="V19" s="20">
        <v>11</v>
      </c>
      <c r="W19" s="20">
        <f>40*3</f>
        <v>120</v>
      </c>
      <c r="X19" s="20">
        <v>3</v>
      </c>
      <c r="Y19" s="20">
        <f>72*2.5</f>
        <v>180</v>
      </c>
      <c r="Z19" s="20">
        <f>10</f>
        <v>10</v>
      </c>
      <c r="AA19" s="20"/>
      <c r="AB19" s="20"/>
      <c r="AC19" s="20"/>
      <c r="AD19" s="20"/>
      <c r="AE19" s="20">
        <v>2</v>
      </c>
      <c r="AF19" s="20">
        <v>80</v>
      </c>
      <c r="AG19" s="20"/>
      <c r="AH19" s="20"/>
      <c r="AI19" s="20" t="s">
        <v>62</v>
      </c>
      <c r="AJ19" s="20" t="s">
        <v>62</v>
      </c>
      <c r="AK19" s="20">
        <v>4</v>
      </c>
      <c r="AL19" s="20">
        <v>65</v>
      </c>
      <c r="AM19" s="20"/>
      <c r="AN19" s="20"/>
      <c r="AO19" s="20"/>
      <c r="AP19" s="20"/>
      <c r="AQ19" s="20"/>
      <c r="AR19" s="20"/>
      <c r="AS19" s="33"/>
      <c r="AT19" s="20"/>
      <c r="AU19" s="20"/>
      <c r="AV19" s="20"/>
      <c r="AW19" s="20"/>
      <c r="AX19" s="20"/>
      <c r="AY19" s="22">
        <f>G19+I19+K19+M19+O19+Q19+S19+U19+W19+Y19+AL19+C19+E19+Z19+AF19</f>
        <v>1571</v>
      </c>
      <c r="AZ19" s="23"/>
    </row>
    <row r="20" spans="1:52" ht="18" customHeight="1">
      <c r="A20" s="19" t="s">
        <v>42</v>
      </c>
      <c r="B20" s="19">
        <v>4</v>
      </c>
      <c r="C20" s="19">
        <f>65*3</f>
        <v>195</v>
      </c>
      <c r="D20" s="19">
        <v>13</v>
      </c>
      <c r="E20" s="19">
        <f>36*3</f>
        <v>108</v>
      </c>
      <c r="F20" s="20">
        <v>4</v>
      </c>
      <c r="G20" s="20">
        <f>65*3</f>
        <v>195</v>
      </c>
      <c r="H20" s="20">
        <v>10</v>
      </c>
      <c r="I20" s="20">
        <f>42*3</f>
        <v>126</v>
      </c>
      <c r="J20" s="20">
        <v>15</v>
      </c>
      <c r="K20" s="20">
        <f>32*3</f>
        <v>96</v>
      </c>
      <c r="L20" s="20">
        <v>11</v>
      </c>
      <c r="M20" s="20">
        <f>40*3</f>
        <v>120</v>
      </c>
      <c r="N20" s="20">
        <v>10</v>
      </c>
      <c r="O20" s="20">
        <f>42*3</f>
        <v>126</v>
      </c>
      <c r="P20" s="20">
        <v>12</v>
      </c>
      <c r="Q20" s="20">
        <f>38*1.5</f>
        <v>57</v>
      </c>
      <c r="R20" s="20">
        <v>14</v>
      </c>
      <c r="S20" s="20">
        <f>34*3</f>
        <v>102</v>
      </c>
      <c r="T20" s="20">
        <v>10</v>
      </c>
      <c r="U20" s="20">
        <f>42*1.5</f>
        <v>63</v>
      </c>
      <c r="V20" s="20">
        <v>13</v>
      </c>
      <c r="W20" s="20">
        <f>36*3</f>
        <v>108</v>
      </c>
      <c r="X20" s="20">
        <v>10</v>
      </c>
      <c r="Y20" s="20">
        <f>42*2.5</f>
        <v>105</v>
      </c>
      <c r="Z20" s="20">
        <f>50</f>
        <v>50</v>
      </c>
      <c r="AA20" s="20"/>
      <c r="AB20" s="20"/>
      <c r="AC20" s="20"/>
      <c r="AD20" s="20"/>
      <c r="AE20" s="20"/>
      <c r="AF20" s="20"/>
      <c r="AG20" s="20"/>
      <c r="AH20" s="20"/>
      <c r="AI20" s="20" t="s">
        <v>62</v>
      </c>
      <c r="AJ20" s="20" t="s">
        <v>62</v>
      </c>
      <c r="AK20" s="20"/>
      <c r="AL20" s="20"/>
      <c r="AM20" s="20"/>
      <c r="AN20" s="20"/>
      <c r="AO20" s="20">
        <v>2</v>
      </c>
      <c r="AP20" s="20">
        <v>80</v>
      </c>
      <c r="AQ20" s="20"/>
      <c r="AR20" s="20"/>
      <c r="AS20" s="20"/>
      <c r="AT20" s="20"/>
      <c r="AU20" s="20"/>
      <c r="AV20" s="20"/>
      <c r="AW20" s="20">
        <v>3</v>
      </c>
      <c r="AX20" s="20">
        <v>72</v>
      </c>
      <c r="AY20" s="22">
        <f>G20+I20+K20+M20+O20+Q20+S20+U20+W20+Y20+AX20+C20+E20+Z20</f>
        <v>1523</v>
      </c>
      <c r="AZ20" s="23"/>
    </row>
    <row r="21" spans="1:52" s="5" customFormat="1"/>
    <row r="22" spans="1:52" s="5" customFormat="1"/>
    <row r="23" spans="1:52" s="5" customFormat="1"/>
    <row r="24" spans="1:52" s="5" customFormat="1"/>
    <row r="25" spans="1:52" s="5" customFormat="1"/>
    <row r="26" spans="1:52" s="5" customFormat="1"/>
    <row r="27" spans="1:52" s="5" customFormat="1"/>
  </sheetData>
  <mergeCells count="47">
    <mergeCell ref="E4:E5"/>
    <mergeCell ref="AX4:AX5"/>
    <mergeCell ref="Q4:Q5"/>
    <mergeCell ref="S4:S5"/>
    <mergeCell ref="U4:U5"/>
    <mergeCell ref="W4:W5"/>
    <mergeCell ref="Y4:Y5"/>
    <mergeCell ref="AU4:AU5"/>
    <mergeCell ref="AW4:AW5"/>
    <mergeCell ref="V4:V5"/>
    <mergeCell ref="X4:X5"/>
    <mergeCell ref="Z3:Z5"/>
    <mergeCell ref="F3:X3"/>
    <mergeCell ref="T4:T5"/>
    <mergeCell ref="AQ4:AR4"/>
    <mergeCell ref="AY3:AY5"/>
    <mergeCell ref="AZ3:AZ5"/>
    <mergeCell ref="AA3:AW3"/>
    <mergeCell ref="AJ4:AJ5"/>
    <mergeCell ref="AL4:AL5"/>
    <mergeCell ref="AK4:AK5"/>
    <mergeCell ref="AM4:AM5"/>
    <mergeCell ref="AO4:AO5"/>
    <mergeCell ref="AN4:AN5"/>
    <mergeCell ref="AS4:AS5"/>
    <mergeCell ref="AI4:AI5"/>
    <mergeCell ref="AA4:AD4"/>
    <mergeCell ref="AE4:AH4"/>
    <mergeCell ref="AP4:AP5"/>
    <mergeCell ref="AT4:AT5"/>
    <mergeCell ref="AV4:AV5"/>
    <mergeCell ref="A3:A5"/>
    <mergeCell ref="F4:F5"/>
    <mergeCell ref="L4:L5"/>
    <mergeCell ref="N4:N5"/>
    <mergeCell ref="R4:R5"/>
    <mergeCell ref="P4:P5"/>
    <mergeCell ref="G4:G5"/>
    <mergeCell ref="M4:M5"/>
    <mergeCell ref="O4:O5"/>
    <mergeCell ref="H4:H5"/>
    <mergeCell ref="I4:I5"/>
    <mergeCell ref="J4:J5"/>
    <mergeCell ref="K4:K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B24"/>
  <sheetViews>
    <sheetView topLeftCell="A4" zoomScale="69" zoomScaleNormal="69" workbookViewId="0">
      <pane xSplit="1" topLeftCell="B1" activePane="topRight" state="frozen"/>
      <selection pane="topRight" activeCell="AC20" sqref="AC20"/>
    </sheetView>
  </sheetViews>
  <sheetFormatPr defaultRowHeight="15"/>
  <cols>
    <col min="1" max="1" width="19.85546875" style="1" customWidth="1"/>
    <col min="2" max="3" width="5.140625" style="1" customWidth="1"/>
    <col min="4" max="4" width="4.85546875" style="1" customWidth="1"/>
    <col min="5" max="5" width="5.28515625" style="1" customWidth="1"/>
    <col min="6" max="26" width="4.5703125" style="1" customWidth="1"/>
    <col min="27" max="34" width="3.7109375" style="1" customWidth="1"/>
    <col min="35" max="42" width="3.140625" style="1" customWidth="1"/>
    <col min="43" max="46" width="4" style="1" customWidth="1"/>
    <col min="47" max="52" width="3.42578125" style="1" customWidth="1"/>
    <col min="53" max="54" width="5.28515625" style="1" customWidth="1"/>
    <col min="55" max="16384" width="9.140625" style="1"/>
  </cols>
  <sheetData>
    <row r="2" spans="1:54" ht="23.25">
      <c r="B2" s="13"/>
      <c r="C2" s="13"/>
      <c r="D2" s="13"/>
      <c r="E2" s="13"/>
      <c r="V2" s="2" t="s">
        <v>60</v>
      </c>
      <c r="W2" s="2"/>
    </row>
    <row r="3" spans="1:54" ht="15" customHeight="1">
      <c r="A3" s="65" t="s">
        <v>0</v>
      </c>
      <c r="B3" s="28"/>
      <c r="C3" s="28"/>
      <c r="D3" s="28"/>
      <c r="E3" s="28"/>
      <c r="F3" s="77" t="s">
        <v>1</v>
      </c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6"/>
      <c r="Z3" s="63" t="s">
        <v>8</v>
      </c>
      <c r="AA3" s="77" t="s">
        <v>9</v>
      </c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"/>
      <c r="BA3" s="63" t="s">
        <v>20</v>
      </c>
      <c r="BB3" s="63" t="s">
        <v>21</v>
      </c>
    </row>
    <row r="4" spans="1:54" ht="87" customHeight="1">
      <c r="A4" s="66"/>
      <c r="B4" s="37" t="s">
        <v>63</v>
      </c>
      <c r="C4" s="37" t="s">
        <v>53</v>
      </c>
      <c r="D4" s="37" t="s">
        <v>64</v>
      </c>
      <c r="E4" s="37" t="s">
        <v>53</v>
      </c>
      <c r="F4" s="61" t="s">
        <v>2</v>
      </c>
      <c r="G4" s="61" t="s">
        <v>53</v>
      </c>
      <c r="H4" s="37" t="s">
        <v>56</v>
      </c>
      <c r="I4" s="37" t="s">
        <v>53</v>
      </c>
      <c r="J4" s="37" t="s">
        <v>58</v>
      </c>
      <c r="K4" s="37" t="s">
        <v>53</v>
      </c>
      <c r="L4" s="37" t="s">
        <v>57</v>
      </c>
      <c r="M4" s="37" t="s">
        <v>53</v>
      </c>
      <c r="N4" s="61" t="s">
        <v>3</v>
      </c>
      <c r="O4" s="61" t="s">
        <v>53</v>
      </c>
      <c r="P4" s="63" t="s">
        <v>5</v>
      </c>
      <c r="Q4" s="61" t="s">
        <v>53</v>
      </c>
      <c r="R4" s="69" t="s">
        <v>4</v>
      </c>
      <c r="S4" s="69" t="s">
        <v>53</v>
      </c>
      <c r="T4" s="69" t="s">
        <v>6</v>
      </c>
      <c r="U4" s="69" t="s">
        <v>53</v>
      </c>
      <c r="V4" s="69" t="s">
        <v>7</v>
      </c>
      <c r="W4" s="69" t="s">
        <v>53</v>
      </c>
      <c r="X4" s="61" t="s">
        <v>54</v>
      </c>
      <c r="Y4" s="61" t="s">
        <v>53</v>
      </c>
      <c r="Z4" s="68"/>
      <c r="AA4" s="71" t="s">
        <v>10</v>
      </c>
      <c r="AB4" s="72"/>
      <c r="AC4" s="72"/>
      <c r="AD4" s="73"/>
      <c r="AE4" s="74" t="s">
        <v>11</v>
      </c>
      <c r="AF4" s="75"/>
      <c r="AG4" s="75"/>
      <c r="AH4" s="76"/>
      <c r="AI4" s="61" t="s">
        <v>50</v>
      </c>
      <c r="AJ4" s="61" t="s">
        <v>53</v>
      </c>
      <c r="AK4" s="63" t="s">
        <v>14</v>
      </c>
      <c r="AL4" s="61" t="s">
        <v>53</v>
      </c>
      <c r="AM4" s="63" t="s">
        <v>15</v>
      </c>
      <c r="AN4" s="61" t="s">
        <v>53</v>
      </c>
      <c r="AO4" s="63" t="s">
        <v>16</v>
      </c>
      <c r="AP4" s="61" t="s">
        <v>53</v>
      </c>
      <c r="AQ4" s="82" t="s">
        <v>17</v>
      </c>
      <c r="AR4" s="83"/>
      <c r="AS4" s="83"/>
      <c r="AT4" s="84"/>
      <c r="AU4" s="61" t="s">
        <v>18</v>
      </c>
      <c r="AV4" s="61" t="s">
        <v>53</v>
      </c>
      <c r="AW4" s="85" t="s">
        <v>79</v>
      </c>
      <c r="AX4" s="87" t="s">
        <v>53</v>
      </c>
      <c r="AY4" s="63" t="s">
        <v>19</v>
      </c>
      <c r="AZ4" s="61" t="s">
        <v>53</v>
      </c>
      <c r="BA4" s="68"/>
      <c r="BB4" s="68"/>
    </row>
    <row r="5" spans="1:54" ht="45" customHeight="1">
      <c r="A5" s="67"/>
      <c r="B5" s="38"/>
      <c r="C5" s="38"/>
      <c r="D5" s="38"/>
      <c r="E5" s="38"/>
      <c r="F5" s="62"/>
      <c r="G5" s="62"/>
      <c r="H5" s="38"/>
      <c r="I5" s="38"/>
      <c r="J5" s="38"/>
      <c r="K5" s="38"/>
      <c r="L5" s="38"/>
      <c r="M5" s="38"/>
      <c r="N5" s="62"/>
      <c r="O5" s="62"/>
      <c r="P5" s="64"/>
      <c r="Q5" s="62"/>
      <c r="R5" s="70"/>
      <c r="S5" s="70"/>
      <c r="T5" s="70"/>
      <c r="U5" s="70"/>
      <c r="V5" s="70"/>
      <c r="W5" s="70"/>
      <c r="X5" s="62"/>
      <c r="Y5" s="62"/>
      <c r="Z5" s="64"/>
      <c r="AA5" s="4" t="s">
        <v>12</v>
      </c>
      <c r="AB5" s="8" t="s">
        <v>53</v>
      </c>
      <c r="AC5" s="4" t="s">
        <v>13</v>
      </c>
      <c r="AD5" s="8" t="s">
        <v>53</v>
      </c>
      <c r="AE5" s="4" t="s">
        <v>12</v>
      </c>
      <c r="AF5" s="8" t="s">
        <v>53</v>
      </c>
      <c r="AG5" s="4" t="s">
        <v>13</v>
      </c>
      <c r="AH5" s="8" t="s">
        <v>53</v>
      </c>
      <c r="AI5" s="62"/>
      <c r="AJ5" s="62"/>
      <c r="AK5" s="64"/>
      <c r="AL5" s="62"/>
      <c r="AM5" s="64"/>
      <c r="AN5" s="62"/>
      <c r="AO5" s="64"/>
      <c r="AP5" s="62"/>
      <c r="AQ5" s="29" t="s">
        <v>12</v>
      </c>
      <c r="AR5" s="30" t="s">
        <v>53</v>
      </c>
      <c r="AS5" s="29" t="s">
        <v>13</v>
      </c>
      <c r="AT5" s="30" t="s">
        <v>53</v>
      </c>
      <c r="AU5" s="62"/>
      <c r="AV5" s="62"/>
      <c r="AW5" s="86"/>
      <c r="AX5" s="88"/>
      <c r="AY5" s="64"/>
      <c r="AZ5" s="62"/>
      <c r="BA5" s="64"/>
      <c r="BB5" s="64"/>
    </row>
    <row r="6" spans="1:54" ht="24" customHeight="1">
      <c r="A6" s="3" t="s">
        <v>26</v>
      </c>
      <c r="B6" s="19">
        <v>5</v>
      </c>
      <c r="C6" s="19">
        <f>60*3</f>
        <v>180</v>
      </c>
      <c r="D6" s="19">
        <v>2</v>
      </c>
      <c r="E6" s="19">
        <f>80*3</f>
        <v>240</v>
      </c>
      <c r="F6" s="9">
        <v>2</v>
      </c>
      <c r="G6" s="9">
        <f>80*3</f>
        <v>240</v>
      </c>
      <c r="H6" s="9">
        <v>6</v>
      </c>
      <c r="I6" s="9">
        <f>56*3</f>
        <v>168</v>
      </c>
      <c r="J6" s="9">
        <v>9</v>
      </c>
      <c r="K6" s="9">
        <f>45*3</f>
        <v>135</v>
      </c>
      <c r="L6" s="9">
        <v>7</v>
      </c>
      <c r="M6" s="9">
        <f>52*3</f>
        <v>156</v>
      </c>
      <c r="N6" s="9">
        <v>2</v>
      </c>
      <c r="O6" s="9">
        <f>80*3</f>
        <v>240</v>
      </c>
      <c r="P6" s="9">
        <v>5</v>
      </c>
      <c r="Q6" s="9">
        <f>60*1.5</f>
        <v>90</v>
      </c>
      <c r="R6" s="9">
        <v>5</v>
      </c>
      <c r="S6" s="9">
        <f>60*3</f>
        <v>180</v>
      </c>
      <c r="T6" s="9">
        <v>5</v>
      </c>
      <c r="U6" s="9">
        <f>60*1.5</f>
        <v>90</v>
      </c>
      <c r="V6" s="9">
        <v>2</v>
      </c>
      <c r="W6" s="9">
        <f>80*3</f>
        <v>240</v>
      </c>
      <c r="X6" s="9">
        <v>2</v>
      </c>
      <c r="Y6" s="9">
        <f>80*2.5</f>
        <v>200</v>
      </c>
      <c r="Z6" s="9">
        <f>10</f>
        <v>10</v>
      </c>
      <c r="AA6" s="9"/>
      <c r="AB6" s="9"/>
      <c r="AC6" s="9"/>
      <c r="AD6" s="9"/>
      <c r="AE6" s="20">
        <v>1</v>
      </c>
      <c r="AF6" s="20">
        <v>90</v>
      </c>
      <c r="AG6" s="20"/>
      <c r="AH6" s="20"/>
      <c r="AI6" s="20" t="s">
        <v>62</v>
      </c>
      <c r="AJ6" s="20" t="s">
        <v>62</v>
      </c>
      <c r="AK6" s="9"/>
      <c r="AL6" s="9"/>
      <c r="AM6" s="9"/>
      <c r="AN6" s="9"/>
      <c r="AO6" s="9"/>
      <c r="AP6" s="9"/>
      <c r="AQ6" s="9"/>
      <c r="AR6" s="9"/>
      <c r="AS6" s="9"/>
      <c r="AT6" s="9"/>
      <c r="AU6" s="9">
        <v>1</v>
      </c>
      <c r="AV6" s="9">
        <v>90</v>
      </c>
      <c r="AW6" s="9"/>
      <c r="AX6" s="9"/>
      <c r="AY6" s="9"/>
      <c r="AZ6" s="9"/>
      <c r="BA6" s="9">
        <f>G6+I6+K6+M6+O6+Q6+U6+Y6+W6+S6+AV6+C6+E6+Z6+AF6</f>
        <v>2349</v>
      </c>
      <c r="BB6" s="11"/>
    </row>
    <row r="7" spans="1:54" ht="24" customHeight="1">
      <c r="A7" s="3" t="s">
        <v>27</v>
      </c>
      <c r="B7" s="19">
        <v>2</v>
      </c>
      <c r="C7" s="19">
        <f>80*3</f>
        <v>240</v>
      </c>
      <c r="D7" s="19">
        <v>5</v>
      </c>
      <c r="E7" s="19">
        <f>60*3</f>
        <v>180</v>
      </c>
      <c r="F7" s="9">
        <v>1</v>
      </c>
      <c r="G7" s="9">
        <f>90*3</f>
        <v>270</v>
      </c>
      <c r="H7" s="9">
        <v>2</v>
      </c>
      <c r="I7" s="9">
        <f>80*3</f>
        <v>240</v>
      </c>
      <c r="J7" s="9">
        <v>1</v>
      </c>
      <c r="K7" s="9">
        <f>90*3</f>
        <v>270</v>
      </c>
      <c r="L7" s="9">
        <v>2</v>
      </c>
      <c r="M7" s="9">
        <f>80*3</f>
        <v>240</v>
      </c>
      <c r="N7" s="9">
        <v>1</v>
      </c>
      <c r="O7" s="9">
        <f>90*3</f>
        <v>270</v>
      </c>
      <c r="P7" s="9">
        <v>3</v>
      </c>
      <c r="Q7" s="9">
        <f>72*1.5</f>
        <v>108</v>
      </c>
      <c r="R7" s="9">
        <v>8</v>
      </c>
      <c r="S7" s="9">
        <f>48*3</f>
        <v>144</v>
      </c>
      <c r="T7" s="80" t="s">
        <v>66</v>
      </c>
      <c r="U7" s="81"/>
      <c r="V7" s="9">
        <v>5</v>
      </c>
      <c r="W7" s="9">
        <f>60*3</f>
        <v>180</v>
      </c>
      <c r="X7" s="9">
        <v>6</v>
      </c>
      <c r="Y7" s="9">
        <f>56*2.5</f>
        <v>140</v>
      </c>
      <c r="Z7" s="9">
        <f>10</f>
        <v>10</v>
      </c>
      <c r="AA7" s="9"/>
      <c r="AB7" s="9"/>
      <c r="AC7" s="9">
        <v>2</v>
      </c>
      <c r="AD7" s="9">
        <v>80</v>
      </c>
      <c r="AE7" s="20"/>
      <c r="AF7" s="20"/>
      <c r="AG7" s="20"/>
      <c r="AH7" s="20"/>
      <c r="AI7" s="20" t="s">
        <v>62</v>
      </c>
      <c r="AJ7" s="20" t="s">
        <v>62</v>
      </c>
      <c r="AK7" s="9"/>
      <c r="AL7" s="9"/>
      <c r="AM7" s="9"/>
      <c r="AN7" s="9"/>
      <c r="AO7" s="9">
        <v>1</v>
      </c>
      <c r="AP7" s="9">
        <v>90</v>
      </c>
      <c r="AQ7" s="9"/>
      <c r="AR7" s="9"/>
      <c r="AS7" s="9"/>
      <c r="AT7" s="9"/>
      <c r="AU7" s="9"/>
      <c r="AV7" s="9"/>
      <c r="AW7" s="9"/>
      <c r="AX7" s="9"/>
      <c r="AY7" s="9"/>
      <c r="AZ7" s="9"/>
      <c r="BA7" s="9">
        <f>G7+I7+K7+M7+O7+Q7++Y7+W7+S7+AD7+C7+E7+Z7+AP7</f>
        <v>2462</v>
      </c>
      <c r="BB7" s="11"/>
    </row>
    <row r="8" spans="1:54" ht="24" customHeight="1">
      <c r="A8" s="3" t="s">
        <v>29</v>
      </c>
      <c r="B8" s="19">
        <v>10</v>
      </c>
      <c r="C8" s="19">
        <f>42*3</f>
        <v>126</v>
      </c>
      <c r="D8" s="19">
        <v>8</v>
      </c>
      <c r="E8" s="19">
        <f>48*3</f>
        <v>144</v>
      </c>
      <c r="F8" s="9">
        <v>9</v>
      </c>
      <c r="G8" s="9">
        <f>45*3</f>
        <v>135</v>
      </c>
      <c r="H8" s="9">
        <v>5</v>
      </c>
      <c r="I8" s="9">
        <f>60*3</f>
        <v>180</v>
      </c>
      <c r="J8" s="9">
        <v>3</v>
      </c>
      <c r="K8" s="9">
        <f>72*3</f>
        <v>216</v>
      </c>
      <c r="L8" s="9">
        <v>8</v>
      </c>
      <c r="M8" s="9">
        <f>48*3</f>
        <v>144</v>
      </c>
      <c r="N8" s="9">
        <v>12</v>
      </c>
      <c r="O8" s="9">
        <f>38*3</f>
        <v>114</v>
      </c>
      <c r="P8" s="9">
        <v>8</v>
      </c>
      <c r="Q8" s="9">
        <f>48*1.5</f>
        <v>72</v>
      </c>
      <c r="R8" s="9">
        <v>4</v>
      </c>
      <c r="S8" s="9">
        <f>65*3</f>
        <v>195</v>
      </c>
      <c r="T8" s="9">
        <v>3</v>
      </c>
      <c r="U8" s="9">
        <f>72*1.5</f>
        <v>108</v>
      </c>
      <c r="V8" s="9">
        <v>4</v>
      </c>
      <c r="W8" s="9">
        <f>65*3</f>
        <v>195</v>
      </c>
      <c r="X8" s="9">
        <v>11</v>
      </c>
      <c r="Y8" s="9">
        <f>40*2.5</f>
        <v>100</v>
      </c>
      <c r="Z8" s="9"/>
      <c r="AA8" s="9"/>
      <c r="AB8" s="9"/>
      <c r="AC8" s="9"/>
      <c r="AD8" s="9"/>
      <c r="AE8" s="20"/>
      <c r="AF8" s="20"/>
      <c r="AG8" s="20"/>
      <c r="AH8" s="20"/>
      <c r="AI8" s="20" t="s">
        <v>62</v>
      </c>
      <c r="AJ8" s="20" t="s">
        <v>62</v>
      </c>
      <c r="AK8" s="9">
        <v>2</v>
      </c>
      <c r="AL8" s="9">
        <v>80</v>
      </c>
      <c r="AM8" s="9"/>
      <c r="AN8" s="9"/>
      <c r="AO8" s="9">
        <v>4</v>
      </c>
      <c r="AP8" s="9">
        <v>65</v>
      </c>
      <c r="AQ8" s="9"/>
      <c r="AR8" s="9"/>
      <c r="AS8" s="9"/>
      <c r="AT8" s="9"/>
      <c r="AU8" s="9"/>
      <c r="AV8" s="9"/>
      <c r="AW8" s="9"/>
      <c r="AX8" s="9"/>
      <c r="AY8" s="9"/>
      <c r="AZ8" s="9"/>
      <c r="BA8" s="9">
        <f>G8+I8+K8+M8+O8+Q8+U8+Y8+W8+S8+AL8+C8+E8+AP8</f>
        <v>1874</v>
      </c>
      <c r="BB8" s="11"/>
    </row>
    <row r="9" spans="1:54" ht="24" customHeight="1">
      <c r="A9" s="3" t="s">
        <v>35</v>
      </c>
      <c r="B9" s="19">
        <v>12</v>
      </c>
      <c r="C9" s="19">
        <f>38*3</f>
        <v>114</v>
      </c>
      <c r="D9" s="19">
        <v>9</v>
      </c>
      <c r="E9" s="19">
        <f>45*3</f>
        <v>135</v>
      </c>
      <c r="F9" s="9">
        <v>11</v>
      </c>
      <c r="G9" s="9">
        <f>40*3</f>
        <v>120</v>
      </c>
      <c r="H9" s="9">
        <v>11</v>
      </c>
      <c r="I9" s="9">
        <f>40*3</f>
        <v>120</v>
      </c>
      <c r="J9" s="9">
        <v>11</v>
      </c>
      <c r="K9" s="9">
        <f>40*3</f>
        <v>120</v>
      </c>
      <c r="L9" s="9">
        <v>11</v>
      </c>
      <c r="M9" s="9">
        <f>40*3</f>
        <v>120</v>
      </c>
      <c r="N9" s="9">
        <v>9</v>
      </c>
      <c r="O9" s="9">
        <f>45*3</f>
        <v>135</v>
      </c>
      <c r="P9" s="9">
        <v>12</v>
      </c>
      <c r="Q9" s="9">
        <f>38*1.5</f>
        <v>57</v>
      </c>
      <c r="R9" s="9">
        <v>6</v>
      </c>
      <c r="S9" s="9">
        <f>56*3</f>
        <v>168</v>
      </c>
      <c r="T9" s="9">
        <v>6</v>
      </c>
      <c r="U9" s="9">
        <f>56*1.5</f>
        <v>84</v>
      </c>
      <c r="V9" s="9">
        <v>11</v>
      </c>
      <c r="W9" s="9">
        <f>40*3</f>
        <v>120</v>
      </c>
      <c r="X9" s="9">
        <v>10</v>
      </c>
      <c r="Y9" s="9">
        <f>42*2.5</f>
        <v>105</v>
      </c>
      <c r="Z9" s="9"/>
      <c r="AA9" s="9">
        <v>3</v>
      </c>
      <c r="AB9" s="9">
        <v>72</v>
      </c>
      <c r="AC9" s="9"/>
      <c r="AD9" s="9"/>
      <c r="AE9" s="20"/>
      <c r="AF9" s="20"/>
      <c r="AG9" s="20"/>
      <c r="AH9" s="20"/>
      <c r="AI9" s="20" t="s">
        <v>62</v>
      </c>
      <c r="AJ9" s="20" t="s">
        <v>62</v>
      </c>
      <c r="AK9" s="9"/>
      <c r="AL9" s="9"/>
      <c r="AM9" s="9"/>
      <c r="AN9" s="9"/>
      <c r="AO9" s="9"/>
      <c r="AP9" s="9"/>
      <c r="AQ9" s="9"/>
      <c r="AR9" s="9"/>
      <c r="AS9" s="9"/>
      <c r="AT9" s="9"/>
      <c r="AU9" s="9">
        <v>4</v>
      </c>
      <c r="AV9" s="9">
        <v>65</v>
      </c>
      <c r="AW9" s="9"/>
      <c r="AX9" s="9"/>
      <c r="AY9" s="9">
        <v>1</v>
      </c>
      <c r="AZ9" s="9">
        <v>90</v>
      </c>
      <c r="BA9" s="9">
        <f>G9+I9+K9+M9+O9+Q9+U9+Y9+W9+S9+AZ9+C9+E9+AB9</f>
        <v>1560</v>
      </c>
      <c r="BB9" s="11"/>
    </row>
    <row r="10" spans="1:54" ht="24" customHeight="1">
      <c r="A10" s="3" t="s">
        <v>36</v>
      </c>
      <c r="B10" s="19">
        <v>4</v>
      </c>
      <c r="C10" s="19">
        <f>65*3</f>
        <v>195</v>
      </c>
      <c r="D10" s="19">
        <v>4</v>
      </c>
      <c r="E10" s="19">
        <f>65*3</f>
        <v>195</v>
      </c>
      <c r="F10" s="9">
        <v>5</v>
      </c>
      <c r="G10" s="9">
        <f>60*3</f>
        <v>180</v>
      </c>
      <c r="H10" s="9">
        <v>10</v>
      </c>
      <c r="I10" s="9">
        <f>42*3</f>
        <v>126</v>
      </c>
      <c r="J10" s="9">
        <v>6</v>
      </c>
      <c r="K10" s="9">
        <f>56*3</f>
        <v>168</v>
      </c>
      <c r="L10" s="9">
        <v>5</v>
      </c>
      <c r="M10" s="9">
        <f>60*3</f>
        <v>180</v>
      </c>
      <c r="N10" s="9">
        <v>3</v>
      </c>
      <c r="O10" s="9">
        <f>72*3</f>
        <v>216</v>
      </c>
      <c r="P10" s="9">
        <v>2</v>
      </c>
      <c r="Q10" s="9">
        <f>80*1.5</f>
        <v>120</v>
      </c>
      <c r="R10" s="9">
        <v>2</v>
      </c>
      <c r="S10" s="9">
        <f>80*3</f>
        <v>240</v>
      </c>
      <c r="T10" s="9">
        <v>2</v>
      </c>
      <c r="U10" s="9">
        <f>80*1.5</f>
        <v>120</v>
      </c>
      <c r="V10" s="9">
        <v>6</v>
      </c>
      <c r="W10" s="9">
        <f>56*3</f>
        <v>168</v>
      </c>
      <c r="X10" s="9">
        <v>4</v>
      </c>
      <c r="Y10" s="9">
        <f>65*2.5</f>
        <v>162.5</v>
      </c>
      <c r="Z10" s="9">
        <f>10</f>
        <v>10</v>
      </c>
      <c r="AA10" s="9"/>
      <c r="AB10" s="9"/>
      <c r="AC10" s="9"/>
      <c r="AD10" s="9"/>
      <c r="AE10" s="20">
        <v>2</v>
      </c>
      <c r="AF10" s="20">
        <v>80</v>
      </c>
      <c r="AG10" s="20"/>
      <c r="AH10" s="20"/>
      <c r="AI10" s="20" t="s">
        <v>62</v>
      </c>
      <c r="AJ10" s="20" t="s">
        <v>62</v>
      </c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31"/>
      <c r="AZ10" s="9"/>
      <c r="BA10" s="9">
        <f>G10+I10+K10+M10+O10+Q10+U10+Y10+W10+S10+C10+E10+Z10+AF10</f>
        <v>2160.5</v>
      </c>
      <c r="BB10" s="11"/>
    </row>
    <row r="11" spans="1:54" ht="24" customHeight="1">
      <c r="A11" s="3" t="s">
        <v>39</v>
      </c>
      <c r="B11" s="19">
        <v>8</v>
      </c>
      <c r="C11" s="19">
        <f>48*3</f>
        <v>144</v>
      </c>
      <c r="D11" s="19">
        <v>6</v>
      </c>
      <c r="E11" s="19">
        <f>56*3</f>
        <v>168</v>
      </c>
      <c r="F11" s="9">
        <v>10</v>
      </c>
      <c r="G11" s="9">
        <f>42*3</f>
        <v>126</v>
      </c>
      <c r="H11" s="9">
        <v>7</v>
      </c>
      <c r="I11" s="9">
        <f>52*3</f>
        <v>156</v>
      </c>
      <c r="J11" s="9">
        <v>5</v>
      </c>
      <c r="K11" s="9">
        <f>60*3</f>
        <v>180</v>
      </c>
      <c r="L11" s="9">
        <v>12</v>
      </c>
      <c r="M11" s="9">
        <f>38*3</f>
        <v>114</v>
      </c>
      <c r="N11" s="9">
        <v>6</v>
      </c>
      <c r="O11" s="9">
        <f>56*3</f>
        <v>168</v>
      </c>
      <c r="P11" s="9">
        <v>10</v>
      </c>
      <c r="Q11" s="9">
        <f>42*1.5</f>
        <v>63</v>
      </c>
      <c r="R11" s="9">
        <v>3</v>
      </c>
      <c r="S11" s="9">
        <f>72*3</f>
        <v>216</v>
      </c>
      <c r="T11" s="9">
        <v>10</v>
      </c>
      <c r="U11" s="9">
        <f>42*1.5</f>
        <v>63</v>
      </c>
      <c r="V11" s="9">
        <v>3</v>
      </c>
      <c r="W11" s="9">
        <f>72*3</f>
        <v>216</v>
      </c>
      <c r="X11" s="9">
        <v>5</v>
      </c>
      <c r="Y11" s="9">
        <f>60*2.5</f>
        <v>150</v>
      </c>
      <c r="Z11" s="9">
        <f>10+20</f>
        <v>30</v>
      </c>
      <c r="AA11" s="9"/>
      <c r="AB11" s="9"/>
      <c r="AC11" s="9"/>
      <c r="AD11" s="9"/>
      <c r="AE11" s="20"/>
      <c r="AF11" s="20"/>
      <c r="AG11" s="20"/>
      <c r="AH11" s="20"/>
      <c r="AI11" s="20" t="s">
        <v>62</v>
      </c>
      <c r="AJ11" s="20" t="s">
        <v>62</v>
      </c>
      <c r="AK11" s="9">
        <v>3</v>
      </c>
      <c r="AL11" s="9">
        <v>72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31"/>
      <c r="AZ11" s="9"/>
      <c r="BA11" s="9">
        <f>G11+I11+K11+M11+O11+Q11+U11+Y11+W11+S11+AL11+C11+E11+Z11</f>
        <v>1866</v>
      </c>
      <c r="BB11" s="11"/>
    </row>
    <row r="12" spans="1:54" ht="24" customHeight="1">
      <c r="A12" s="3" t="s">
        <v>43</v>
      </c>
      <c r="B12" s="19">
        <v>9</v>
      </c>
      <c r="C12" s="19">
        <f>45*3</f>
        <v>135</v>
      </c>
      <c r="D12" s="19">
        <v>12</v>
      </c>
      <c r="E12" s="19">
        <f>38*3</f>
        <v>114</v>
      </c>
      <c r="F12" s="9">
        <v>8</v>
      </c>
      <c r="G12" s="9">
        <f>48*3</f>
        <v>144</v>
      </c>
      <c r="H12" s="9">
        <v>12</v>
      </c>
      <c r="I12" s="9">
        <f>38*3</f>
        <v>114</v>
      </c>
      <c r="J12" s="9">
        <v>4</v>
      </c>
      <c r="K12" s="9">
        <f>65*3</f>
        <v>195</v>
      </c>
      <c r="L12" s="9">
        <v>4</v>
      </c>
      <c r="M12" s="9">
        <f>65*3</f>
        <v>195</v>
      </c>
      <c r="N12" s="9">
        <v>8</v>
      </c>
      <c r="O12" s="9">
        <f>48*3</f>
        <v>144</v>
      </c>
      <c r="P12" s="9">
        <v>7</v>
      </c>
      <c r="Q12" s="9">
        <f>52*1.5</f>
        <v>78</v>
      </c>
      <c r="R12" s="9">
        <v>11</v>
      </c>
      <c r="S12" s="9">
        <f>40*3</f>
        <v>120</v>
      </c>
      <c r="T12" s="9">
        <v>9</v>
      </c>
      <c r="U12" s="9">
        <f>45*1.5</f>
        <v>67.5</v>
      </c>
      <c r="V12" s="9">
        <v>9</v>
      </c>
      <c r="W12" s="9">
        <f>45*3</f>
        <v>135</v>
      </c>
      <c r="X12" s="9">
        <v>9</v>
      </c>
      <c r="Y12" s="9">
        <f>45*2.5</f>
        <v>112.5</v>
      </c>
      <c r="Z12" s="9"/>
      <c r="AA12" s="9"/>
      <c r="AB12" s="9"/>
      <c r="AC12" s="9"/>
      <c r="AD12" s="9"/>
      <c r="AE12" s="20"/>
      <c r="AF12" s="20"/>
      <c r="AG12" s="20"/>
      <c r="AH12" s="20"/>
      <c r="AI12" s="20" t="s">
        <v>62</v>
      </c>
      <c r="AJ12" s="20" t="s">
        <v>62</v>
      </c>
      <c r="AK12" s="9">
        <v>1</v>
      </c>
      <c r="AL12" s="9">
        <v>90</v>
      </c>
      <c r="AM12" s="9"/>
      <c r="AN12" s="9"/>
      <c r="AO12" s="9">
        <v>3</v>
      </c>
      <c r="AP12" s="9">
        <v>72</v>
      </c>
      <c r="AQ12" s="9"/>
      <c r="AR12" s="9"/>
      <c r="AS12" s="9"/>
      <c r="AT12" s="9"/>
      <c r="AU12" s="9">
        <v>3</v>
      </c>
      <c r="AV12" s="9">
        <v>72</v>
      </c>
      <c r="AW12" s="9"/>
      <c r="AX12" s="9"/>
      <c r="AY12" s="31"/>
      <c r="AZ12" s="9"/>
      <c r="BA12" s="9">
        <f>G12+I12+K12+M12+O12+Q12+U12+Y12+W12+S12+AL12+AV12+C12+E12</f>
        <v>1716</v>
      </c>
      <c r="BB12" s="11"/>
    </row>
    <row r="13" spans="1:54" ht="24" customHeight="1">
      <c r="A13" s="3" t="s">
        <v>44</v>
      </c>
      <c r="B13" s="19">
        <v>1</v>
      </c>
      <c r="C13" s="19">
        <f>90*3</f>
        <v>270</v>
      </c>
      <c r="D13" s="19">
        <v>1</v>
      </c>
      <c r="E13" s="19">
        <f>90*3</f>
        <v>270</v>
      </c>
      <c r="F13" s="9">
        <v>4</v>
      </c>
      <c r="G13" s="9">
        <f>65*3</f>
        <v>195</v>
      </c>
      <c r="H13" s="9">
        <v>1</v>
      </c>
      <c r="I13" s="9">
        <f>90*3</f>
        <v>270</v>
      </c>
      <c r="J13" s="9">
        <v>7</v>
      </c>
      <c r="K13" s="9">
        <f>52*3</f>
        <v>156</v>
      </c>
      <c r="L13" s="9">
        <v>1</v>
      </c>
      <c r="M13" s="9">
        <f>90*3</f>
        <v>270</v>
      </c>
      <c r="N13" s="9">
        <v>10</v>
      </c>
      <c r="O13" s="9">
        <f>42*3</f>
        <v>126</v>
      </c>
      <c r="P13" s="9">
        <v>1</v>
      </c>
      <c r="Q13" s="9">
        <f>90*1.5</f>
        <v>135</v>
      </c>
      <c r="R13" s="9">
        <v>1</v>
      </c>
      <c r="S13" s="9">
        <f>90*3</f>
        <v>270</v>
      </c>
      <c r="T13" s="9">
        <v>1</v>
      </c>
      <c r="U13" s="9">
        <f>90*1.5</f>
        <v>135</v>
      </c>
      <c r="V13" s="9">
        <v>1</v>
      </c>
      <c r="W13" s="9">
        <f>90*3</f>
        <v>270</v>
      </c>
      <c r="X13" s="9">
        <v>7</v>
      </c>
      <c r="Y13" s="9">
        <f>52*2.5</f>
        <v>130</v>
      </c>
      <c r="Z13" s="9">
        <v>10</v>
      </c>
      <c r="AA13" s="9">
        <v>5</v>
      </c>
      <c r="AB13" s="9">
        <v>60</v>
      </c>
      <c r="AC13" s="9">
        <v>1</v>
      </c>
      <c r="AD13" s="9">
        <v>90</v>
      </c>
      <c r="AE13" s="20"/>
      <c r="AF13" s="20"/>
      <c r="AG13" s="20"/>
      <c r="AH13" s="20"/>
      <c r="AI13" s="20" t="s">
        <v>62</v>
      </c>
      <c r="AJ13" s="20" t="s">
        <v>62</v>
      </c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>
        <v>2</v>
      </c>
      <c r="AV13" s="9">
        <v>80</v>
      </c>
      <c r="AW13" s="9"/>
      <c r="AX13" s="9"/>
      <c r="AY13" s="31"/>
      <c r="AZ13" s="9"/>
      <c r="BA13" s="9">
        <f>G13+I13+K13+M13+O13+Q13+U13+Y13+W13+S13+AD13+AV13+C13+E13+Z13</f>
        <v>2677</v>
      </c>
      <c r="BB13" s="11"/>
    </row>
    <row r="14" spans="1:54" ht="24" customHeight="1">
      <c r="A14" s="3" t="s">
        <v>45</v>
      </c>
      <c r="B14" s="19">
        <v>6</v>
      </c>
      <c r="C14" s="19">
        <f>56*3</f>
        <v>168</v>
      </c>
      <c r="D14" s="19">
        <v>3</v>
      </c>
      <c r="E14" s="19">
        <f>72*3</f>
        <v>216</v>
      </c>
      <c r="F14" s="9">
        <v>7</v>
      </c>
      <c r="G14" s="9">
        <f>52*3</f>
        <v>156</v>
      </c>
      <c r="H14" s="9">
        <v>3</v>
      </c>
      <c r="I14" s="9">
        <f>72*3</f>
        <v>216</v>
      </c>
      <c r="J14" s="9">
        <v>2</v>
      </c>
      <c r="K14" s="9">
        <f>80*3</f>
        <v>240</v>
      </c>
      <c r="L14" s="9">
        <v>9</v>
      </c>
      <c r="M14" s="9">
        <f>45*3</f>
        <v>135</v>
      </c>
      <c r="N14" s="9">
        <v>5</v>
      </c>
      <c r="O14" s="9">
        <f>60*3</f>
        <v>180</v>
      </c>
      <c r="P14" s="9">
        <v>4</v>
      </c>
      <c r="Q14" s="9">
        <f>65*1.5</f>
        <v>97.5</v>
      </c>
      <c r="R14" s="9">
        <v>10</v>
      </c>
      <c r="S14" s="9">
        <f>42*3</f>
        <v>126</v>
      </c>
      <c r="T14" s="9">
        <v>8</v>
      </c>
      <c r="U14" s="9">
        <f>48*1.5</f>
        <v>72</v>
      </c>
      <c r="V14" s="9">
        <v>10</v>
      </c>
      <c r="W14" s="9">
        <f>42*3</f>
        <v>126</v>
      </c>
      <c r="X14" s="9">
        <v>8</v>
      </c>
      <c r="Y14" s="9">
        <f>48*2.5</f>
        <v>120</v>
      </c>
      <c r="Z14" s="9">
        <v>10</v>
      </c>
      <c r="AA14" s="9">
        <v>2</v>
      </c>
      <c r="AB14" s="9">
        <v>80</v>
      </c>
      <c r="AC14" s="9"/>
      <c r="AD14" s="9"/>
      <c r="AE14" s="20"/>
      <c r="AF14" s="20"/>
      <c r="AG14" s="20"/>
      <c r="AH14" s="20"/>
      <c r="AI14" s="20" t="s">
        <v>62</v>
      </c>
      <c r="AJ14" s="20" t="s">
        <v>62</v>
      </c>
      <c r="AK14" s="9"/>
      <c r="AL14" s="9"/>
      <c r="AM14" s="9"/>
      <c r="AN14" s="9"/>
      <c r="AO14" s="9">
        <v>2</v>
      </c>
      <c r="AP14" s="9">
        <v>80</v>
      </c>
      <c r="AQ14" s="9"/>
      <c r="AR14" s="9"/>
      <c r="AS14" s="9"/>
      <c r="AT14" s="9"/>
      <c r="AU14" s="9"/>
      <c r="AV14" s="9"/>
      <c r="AW14" s="9"/>
      <c r="AX14" s="9"/>
      <c r="AY14" s="31"/>
      <c r="AZ14" s="9"/>
      <c r="BA14" s="9">
        <f>G14+I14+K14+M14+O14+Q14+U14+Y14+W14+S14+AB14+C14+E14+Z14+AP14</f>
        <v>2022.5</v>
      </c>
      <c r="BB14" s="11"/>
    </row>
    <row r="15" spans="1:54" ht="23.25" customHeight="1">
      <c r="A15" s="3" t="s">
        <v>47</v>
      </c>
      <c r="B15" s="19">
        <v>11</v>
      </c>
      <c r="C15" s="19">
        <f>40*3</f>
        <v>120</v>
      </c>
      <c r="D15" s="19">
        <v>10</v>
      </c>
      <c r="E15" s="19">
        <f>42*3</f>
        <v>126</v>
      </c>
      <c r="F15" s="9">
        <v>15</v>
      </c>
      <c r="G15" s="9">
        <f>32*3</f>
        <v>96</v>
      </c>
      <c r="H15" s="9">
        <v>4</v>
      </c>
      <c r="I15" s="9">
        <f>65*3</f>
        <v>195</v>
      </c>
      <c r="J15" s="9">
        <v>12</v>
      </c>
      <c r="K15" s="9">
        <f>38*3</f>
        <v>114</v>
      </c>
      <c r="L15" s="9">
        <v>10</v>
      </c>
      <c r="M15" s="9">
        <f>42*3</f>
        <v>126</v>
      </c>
      <c r="N15" s="9">
        <v>11</v>
      </c>
      <c r="O15" s="9">
        <f>40*3</f>
        <v>120</v>
      </c>
      <c r="P15" s="9">
        <v>11</v>
      </c>
      <c r="Q15" s="9">
        <f>40*1.5</f>
        <v>60</v>
      </c>
      <c r="R15" s="9">
        <v>9</v>
      </c>
      <c r="S15" s="9">
        <f>45*3</f>
        <v>135</v>
      </c>
      <c r="T15" s="9">
        <v>11</v>
      </c>
      <c r="U15" s="9">
        <f>40*1.5</f>
        <v>60</v>
      </c>
      <c r="V15" s="9">
        <v>12</v>
      </c>
      <c r="W15" s="9">
        <f>38*3</f>
        <v>114</v>
      </c>
      <c r="X15" s="9">
        <v>12</v>
      </c>
      <c r="Y15" s="9">
        <f>38*2.5</f>
        <v>95</v>
      </c>
      <c r="Z15" s="9"/>
      <c r="AA15" s="9">
        <v>6</v>
      </c>
      <c r="AB15" s="9">
        <v>56</v>
      </c>
      <c r="AC15" s="9">
        <v>3</v>
      </c>
      <c r="AD15" s="9">
        <v>72</v>
      </c>
      <c r="AE15" s="20">
        <v>3</v>
      </c>
      <c r="AF15" s="20">
        <v>72</v>
      </c>
      <c r="AG15" s="20"/>
      <c r="AH15" s="20"/>
      <c r="AI15" s="20" t="s">
        <v>62</v>
      </c>
      <c r="AJ15" s="20" t="s">
        <v>62</v>
      </c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31">
        <v>3</v>
      </c>
      <c r="AZ15" s="9">
        <v>72</v>
      </c>
      <c r="BA15" s="9">
        <f>G15+I15+K15+M15+O15+Q15+U15+Y15+W15+S15+AD15+AZ15+C15+E15</f>
        <v>1505</v>
      </c>
      <c r="BB15" s="11"/>
    </row>
    <row r="16" spans="1:54" ht="23.25" customHeight="1">
      <c r="A16" s="3" t="s">
        <v>48</v>
      </c>
      <c r="B16" s="19">
        <v>7</v>
      </c>
      <c r="C16" s="19">
        <f>52*3</f>
        <v>156</v>
      </c>
      <c r="D16" s="19">
        <v>11</v>
      </c>
      <c r="E16" s="19">
        <f>40*3</f>
        <v>120</v>
      </c>
      <c r="F16" s="9">
        <v>6</v>
      </c>
      <c r="G16" s="9">
        <f>56*3</f>
        <v>168</v>
      </c>
      <c r="H16" s="9">
        <v>8</v>
      </c>
      <c r="I16" s="9">
        <f>48*3</f>
        <v>144</v>
      </c>
      <c r="J16" s="9">
        <v>10</v>
      </c>
      <c r="K16" s="9">
        <f>42*3</f>
        <v>126</v>
      </c>
      <c r="L16" s="9">
        <v>6</v>
      </c>
      <c r="M16" s="9">
        <f>56*3</f>
        <v>168</v>
      </c>
      <c r="N16" s="9">
        <v>7</v>
      </c>
      <c r="O16" s="9">
        <f>52*3</f>
        <v>156</v>
      </c>
      <c r="P16" s="9">
        <v>6</v>
      </c>
      <c r="Q16" s="9">
        <f>56*1.5</f>
        <v>84</v>
      </c>
      <c r="R16" s="9">
        <v>12</v>
      </c>
      <c r="S16" s="9">
        <f>38*3</f>
        <v>114</v>
      </c>
      <c r="T16" s="9">
        <v>7</v>
      </c>
      <c r="U16" s="9">
        <f>52*1.5</f>
        <v>78</v>
      </c>
      <c r="V16" s="9">
        <v>7</v>
      </c>
      <c r="W16" s="9">
        <f>52*3</f>
        <v>156</v>
      </c>
      <c r="X16" s="9">
        <v>3</v>
      </c>
      <c r="Y16" s="9">
        <f>72*2.5</f>
        <v>180</v>
      </c>
      <c r="Z16" s="9">
        <v>10</v>
      </c>
      <c r="AA16" s="9">
        <v>1</v>
      </c>
      <c r="AB16" s="9">
        <v>90</v>
      </c>
      <c r="AC16" s="9"/>
      <c r="AD16" s="9"/>
      <c r="AE16" s="20"/>
      <c r="AF16" s="20"/>
      <c r="AG16" s="20"/>
      <c r="AH16" s="20"/>
      <c r="AI16" s="20" t="s">
        <v>62</v>
      </c>
      <c r="AJ16" s="20" t="s">
        <v>62</v>
      </c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>
        <f>G16+I16+K16+M16+O16+Q16+U16+Y16+W16+S16+AB16+C16+E16+Z16</f>
        <v>1750</v>
      </c>
      <c r="BB16" s="11"/>
    </row>
    <row r="17" spans="1:54" ht="23.25" customHeight="1">
      <c r="A17" s="3" t="s">
        <v>49</v>
      </c>
      <c r="B17" s="19">
        <v>3</v>
      </c>
      <c r="C17" s="19">
        <f>72*3</f>
        <v>216</v>
      </c>
      <c r="D17" s="19">
        <v>7</v>
      </c>
      <c r="E17" s="19">
        <f>52*3</f>
        <v>156</v>
      </c>
      <c r="F17" s="9">
        <v>3</v>
      </c>
      <c r="G17" s="9">
        <f>72*3</f>
        <v>216</v>
      </c>
      <c r="H17" s="9">
        <v>9</v>
      </c>
      <c r="I17" s="9">
        <f>45*3</f>
        <v>135</v>
      </c>
      <c r="J17" s="9">
        <v>8</v>
      </c>
      <c r="K17" s="9">
        <f>48*3</f>
        <v>144</v>
      </c>
      <c r="L17" s="9">
        <v>3</v>
      </c>
      <c r="M17" s="9">
        <f>72*3</f>
        <v>216</v>
      </c>
      <c r="N17" s="9">
        <v>4</v>
      </c>
      <c r="O17" s="9">
        <f>65*3</f>
        <v>195</v>
      </c>
      <c r="P17" s="9">
        <v>9</v>
      </c>
      <c r="Q17" s="9">
        <f>45*1.5</f>
        <v>67.5</v>
      </c>
      <c r="R17" s="9">
        <v>7</v>
      </c>
      <c r="S17" s="9">
        <f>52*3</f>
        <v>156</v>
      </c>
      <c r="T17" s="9">
        <v>4</v>
      </c>
      <c r="U17" s="9">
        <f>65*1.5</f>
        <v>97.5</v>
      </c>
      <c r="V17" s="9">
        <v>8</v>
      </c>
      <c r="W17" s="9">
        <f>48*3</f>
        <v>144</v>
      </c>
      <c r="X17" s="9">
        <v>1</v>
      </c>
      <c r="Y17" s="9">
        <f>90*2.5</f>
        <v>225</v>
      </c>
      <c r="Z17" s="9">
        <v>20</v>
      </c>
      <c r="AA17" s="9">
        <v>4</v>
      </c>
      <c r="AB17" s="9">
        <v>65</v>
      </c>
      <c r="AC17" s="9"/>
      <c r="AD17" s="9"/>
      <c r="AE17" s="20"/>
      <c r="AF17" s="20"/>
      <c r="AG17" s="20"/>
      <c r="AH17" s="20"/>
      <c r="AI17" s="20" t="s">
        <v>62</v>
      </c>
      <c r="AJ17" s="20" t="s">
        <v>62</v>
      </c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>
        <v>2</v>
      </c>
      <c r="AZ17" s="9">
        <v>80</v>
      </c>
      <c r="BA17" s="9">
        <f>G17+I17+K17+M17+O17+Q17+U17+Y17+W17+S17+AB17+AZ17+C17+E17+Z17</f>
        <v>2133</v>
      </c>
      <c r="BB17" s="11"/>
    </row>
    <row r="18" spans="1:54" s="5" customFormat="1"/>
    <row r="19" spans="1:54" s="5" customFormat="1"/>
    <row r="20" spans="1:54" s="5" customFormat="1"/>
    <row r="21" spans="1:54" s="5" customFormat="1"/>
    <row r="22" spans="1:54" s="5" customFormat="1"/>
    <row r="23" spans="1:54">
      <c r="B23" s="5"/>
      <c r="C23" s="5"/>
      <c r="D23" s="5"/>
      <c r="E23" s="5"/>
    </row>
    <row r="24" spans="1:54">
      <c r="B24" s="5"/>
      <c r="C24" s="5"/>
      <c r="D24" s="5"/>
      <c r="E24" s="5"/>
    </row>
  </sheetData>
  <mergeCells count="48">
    <mergeCell ref="AK4:AK5"/>
    <mergeCell ref="T7:U7"/>
    <mergeCell ref="AZ4:AZ5"/>
    <mergeCell ref="AN4:AN5"/>
    <mergeCell ref="AO4:AO5"/>
    <mergeCell ref="AP4:AP5"/>
    <mergeCell ref="AQ4:AT4"/>
    <mergeCell ref="AU4:AU5"/>
    <mergeCell ref="AV4:AV5"/>
    <mergeCell ref="AW4:AW5"/>
    <mergeCell ref="AX4:AX5"/>
    <mergeCell ref="AY4:AY5"/>
    <mergeCell ref="AL4:AL5"/>
    <mergeCell ref="AM4:AM5"/>
    <mergeCell ref="X4:X5"/>
    <mergeCell ref="Y4:Y5"/>
    <mergeCell ref="E4:E5"/>
    <mergeCell ref="BA3:BA5"/>
    <mergeCell ref="BB3:BB5"/>
    <mergeCell ref="R4:R5"/>
    <mergeCell ref="S4:S5"/>
    <mergeCell ref="T4:T5"/>
    <mergeCell ref="U4:U5"/>
    <mergeCell ref="V4:V5"/>
    <mergeCell ref="AA4:AD4"/>
    <mergeCell ref="AE4:AH4"/>
    <mergeCell ref="AI4:AI5"/>
    <mergeCell ref="W4:W5"/>
    <mergeCell ref="F3:X3"/>
    <mergeCell ref="Z3:Z5"/>
    <mergeCell ref="AA3:AY3"/>
    <mergeCell ref="AJ4:AJ5"/>
    <mergeCell ref="N4:N5"/>
    <mergeCell ref="O4:O5"/>
    <mergeCell ref="P4:P5"/>
    <mergeCell ref="Q4:Q5"/>
    <mergeCell ref="A3:A5"/>
    <mergeCell ref="F4:F5"/>
    <mergeCell ref="G4:G5"/>
    <mergeCell ref="L4:L5"/>
    <mergeCell ref="M4:M5"/>
    <mergeCell ref="H4:H5"/>
    <mergeCell ref="I4:I5"/>
    <mergeCell ref="J4:J5"/>
    <mergeCell ref="K4:K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Z23"/>
  <sheetViews>
    <sheetView zoomScale="64" zoomScaleNormal="64" workbookViewId="0">
      <selection activeCell="D4" sqref="D4:D5"/>
    </sheetView>
  </sheetViews>
  <sheetFormatPr defaultRowHeight="15"/>
  <cols>
    <col min="1" max="1" width="21.42578125" style="1" customWidth="1"/>
    <col min="2" max="3" width="5.140625" style="1" customWidth="1"/>
    <col min="4" max="4" width="4.85546875" style="1" customWidth="1"/>
    <col min="5" max="5" width="5.28515625" style="1" customWidth="1"/>
    <col min="6" max="6" width="7.140625" style="1" customWidth="1"/>
    <col min="7" max="7" width="5.28515625" style="1" customWidth="1"/>
    <col min="8" max="8" width="7.140625" style="1" customWidth="1"/>
    <col min="9" max="9" width="4.85546875" style="1" customWidth="1"/>
    <col min="10" max="24" width="4.5703125" style="1" customWidth="1"/>
    <col min="25" max="32" width="3.28515625" style="1" customWidth="1"/>
    <col min="33" max="35" width="4.42578125" style="1" customWidth="1"/>
    <col min="36" max="36" width="4.7109375" style="1" customWidth="1"/>
    <col min="37" max="37" width="5" style="1" customWidth="1"/>
    <col min="38" max="42" width="4" style="1" customWidth="1"/>
    <col min="43" max="48" width="3.5703125" style="1" customWidth="1"/>
    <col min="49" max="50" width="4" style="1" customWidth="1"/>
    <col min="51" max="51" width="5.5703125" style="1" customWidth="1"/>
    <col min="52" max="52" width="4.85546875" style="1" customWidth="1"/>
    <col min="53" max="16384" width="9.140625" style="1"/>
  </cols>
  <sheetData>
    <row r="2" spans="1:52" ht="23.25">
      <c r="B2" s="13"/>
      <c r="C2" s="13"/>
      <c r="D2" s="13"/>
      <c r="E2" s="13"/>
      <c r="P2" s="2" t="s">
        <v>61</v>
      </c>
      <c r="Q2" s="2"/>
    </row>
    <row r="3" spans="1:52">
      <c r="A3" s="65" t="s">
        <v>0</v>
      </c>
      <c r="B3" s="28"/>
      <c r="C3" s="28"/>
      <c r="D3" s="28"/>
      <c r="E3" s="28"/>
      <c r="F3" s="25"/>
      <c r="G3" s="25"/>
      <c r="H3" s="25"/>
      <c r="I3" s="25"/>
      <c r="J3" s="77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63" t="s">
        <v>8</v>
      </c>
      <c r="Y3" s="77" t="s">
        <v>9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"/>
      <c r="AY3" s="63" t="s">
        <v>20</v>
      </c>
      <c r="AZ3" s="63" t="s">
        <v>21</v>
      </c>
    </row>
    <row r="4" spans="1:52" ht="87" customHeight="1">
      <c r="A4" s="66"/>
      <c r="B4" s="37" t="s">
        <v>63</v>
      </c>
      <c r="C4" s="37" t="s">
        <v>53</v>
      </c>
      <c r="D4" s="37" t="s">
        <v>64</v>
      </c>
      <c r="E4" s="37" t="s">
        <v>53</v>
      </c>
      <c r="F4" s="37" t="s">
        <v>56</v>
      </c>
      <c r="G4" s="37" t="s">
        <v>53</v>
      </c>
      <c r="H4" s="37" t="s">
        <v>58</v>
      </c>
      <c r="I4" s="37" t="s">
        <v>53</v>
      </c>
      <c r="J4" s="37" t="s">
        <v>57</v>
      </c>
      <c r="K4" s="37" t="s">
        <v>53</v>
      </c>
      <c r="L4" s="63" t="s">
        <v>50</v>
      </c>
      <c r="M4" s="61" t="s">
        <v>53</v>
      </c>
      <c r="N4" s="63" t="s">
        <v>5</v>
      </c>
      <c r="O4" s="61" t="s">
        <v>53</v>
      </c>
      <c r="P4" s="69" t="s">
        <v>4</v>
      </c>
      <c r="Q4" s="69" t="s">
        <v>53</v>
      </c>
      <c r="R4" s="61" t="s">
        <v>6</v>
      </c>
      <c r="S4" s="61" t="s">
        <v>53</v>
      </c>
      <c r="T4" s="69" t="s">
        <v>7</v>
      </c>
      <c r="U4" s="69" t="s">
        <v>53</v>
      </c>
      <c r="V4" s="61" t="s">
        <v>54</v>
      </c>
      <c r="W4" s="61" t="s">
        <v>53</v>
      </c>
      <c r="X4" s="68"/>
      <c r="Y4" s="71" t="s">
        <v>10</v>
      </c>
      <c r="Z4" s="72"/>
      <c r="AA4" s="72"/>
      <c r="AB4" s="73"/>
      <c r="AC4" s="74" t="s">
        <v>11</v>
      </c>
      <c r="AD4" s="75"/>
      <c r="AE4" s="75"/>
      <c r="AF4" s="76"/>
      <c r="AG4" s="61" t="s">
        <v>51</v>
      </c>
      <c r="AH4" s="61" t="s">
        <v>53</v>
      </c>
      <c r="AI4" s="61" t="s">
        <v>52</v>
      </c>
      <c r="AJ4" s="61" t="s">
        <v>53</v>
      </c>
      <c r="AK4" s="63" t="s">
        <v>14</v>
      </c>
      <c r="AL4" s="61" t="s">
        <v>53</v>
      </c>
      <c r="AM4" s="63" t="s">
        <v>15</v>
      </c>
      <c r="AN4" s="61" t="s">
        <v>53</v>
      </c>
      <c r="AO4" s="89" t="s">
        <v>16</v>
      </c>
      <c r="AP4" s="69" t="s">
        <v>53</v>
      </c>
      <c r="AQ4" s="82" t="s">
        <v>17</v>
      </c>
      <c r="AR4" s="83"/>
      <c r="AS4" s="83"/>
      <c r="AT4" s="84"/>
      <c r="AU4" s="85" t="s">
        <v>79</v>
      </c>
      <c r="AV4" s="87" t="s">
        <v>53</v>
      </c>
      <c r="AW4" s="63" t="s">
        <v>19</v>
      </c>
      <c r="AX4" s="61" t="s">
        <v>53</v>
      </c>
      <c r="AY4" s="68"/>
      <c r="AZ4" s="68"/>
    </row>
    <row r="5" spans="1:52" ht="45" customHeight="1">
      <c r="A5" s="67"/>
      <c r="B5" s="38"/>
      <c r="C5" s="38"/>
      <c r="D5" s="38"/>
      <c r="E5" s="38"/>
      <c r="F5" s="38"/>
      <c r="G5" s="38"/>
      <c r="H5" s="38"/>
      <c r="I5" s="38"/>
      <c r="J5" s="38"/>
      <c r="K5" s="38"/>
      <c r="L5" s="64"/>
      <c r="M5" s="62"/>
      <c r="N5" s="64"/>
      <c r="O5" s="62"/>
      <c r="P5" s="70"/>
      <c r="Q5" s="70"/>
      <c r="R5" s="62"/>
      <c r="S5" s="62"/>
      <c r="T5" s="70"/>
      <c r="U5" s="70"/>
      <c r="V5" s="62"/>
      <c r="W5" s="62"/>
      <c r="X5" s="64"/>
      <c r="Y5" s="4" t="s">
        <v>12</v>
      </c>
      <c r="Z5" s="8" t="s">
        <v>53</v>
      </c>
      <c r="AA5" s="4" t="s">
        <v>13</v>
      </c>
      <c r="AB5" s="8" t="s">
        <v>53</v>
      </c>
      <c r="AC5" s="4" t="s">
        <v>12</v>
      </c>
      <c r="AD5" s="8" t="s">
        <v>53</v>
      </c>
      <c r="AE5" s="4" t="s">
        <v>13</v>
      </c>
      <c r="AF5" s="8" t="s">
        <v>53</v>
      </c>
      <c r="AG5" s="62"/>
      <c r="AH5" s="62"/>
      <c r="AI5" s="62"/>
      <c r="AJ5" s="62"/>
      <c r="AK5" s="64"/>
      <c r="AL5" s="62"/>
      <c r="AM5" s="64"/>
      <c r="AN5" s="62"/>
      <c r="AO5" s="90"/>
      <c r="AP5" s="70"/>
      <c r="AQ5" s="29" t="s">
        <v>12</v>
      </c>
      <c r="AR5" s="30" t="s">
        <v>53</v>
      </c>
      <c r="AS5" s="29" t="s">
        <v>13</v>
      </c>
      <c r="AT5" s="30" t="s">
        <v>53</v>
      </c>
      <c r="AU5" s="86"/>
      <c r="AV5" s="88"/>
      <c r="AW5" s="64"/>
      <c r="AX5" s="62"/>
      <c r="AY5" s="64"/>
      <c r="AZ5" s="64"/>
    </row>
    <row r="6" spans="1:52" ht="24" customHeight="1">
      <c r="A6" s="3" t="s">
        <v>69</v>
      </c>
      <c r="B6" s="19">
        <v>11</v>
      </c>
      <c r="C6" s="19">
        <f>40*3</f>
        <v>120</v>
      </c>
      <c r="D6" s="19">
        <v>3</v>
      </c>
      <c r="E6" s="19">
        <f>72*3</f>
        <v>216</v>
      </c>
      <c r="F6" s="3">
        <v>4</v>
      </c>
      <c r="G6" s="3">
        <f>65*3</f>
        <v>195</v>
      </c>
      <c r="H6" s="3">
        <v>9</v>
      </c>
      <c r="I6" s="3">
        <f>45*3</f>
        <v>135</v>
      </c>
      <c r="J6" s="9"/>
      <c r="K6" s="9"/>
      <c r="L6" s="20" t="s">
        <v>62</v>
      </c>
      <c r="M6" s="20" t="s">
        <v>62</v>
      </c>
      <c r="N6" s="9">
        <v>9</v>
      </c>
      <c r="O6" s="9">
        <f>45*1.5</f>
        <v>67.5</v>
      </c>
      <c r="P6" s="9">
        <v>7</v>
      </c>
      <c r="Q6" s="9">
        <f>52*3</f>
        <v>156</v>
      </c>
      <c r="R6" s="9">
        <v>7</v>
      </c>
      <c r="S6" s="9">
        <f>52*1.5</f>
        <v>78</v>
      </c>
      <c r="T6" s="9">
        <v>5</v>
      </c>
      <c r="U6" s="9">
        <f>60*3</f>
        <v>180</v>
      </c>
      <c r="V6" s="9">
        <v>8</v>
      </c>
      <c r="W6" s="9">
        <f>48*2.5</f>
        <v>120</v>
      </c>
      <c r="X6" s="9"/>
      <c r="Y6" s="9"/>
      <c r="Z6" s="9"/>
      <c r="AA6" s="9"/>
      <c r="AB6" s="9"/>
      <c r="AC6" s="20"/>
      <c r="AD6" s="20"/>
      <c r="AE6" s="20"/>
      <c r="AF6" s="20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>
        <v>5</v>
      </c>
      <c r="AX6" s="9">
        <v>60</v>
      </c>
      <c r="AY6" s="10">
        <f>C6+E6+O6+Q6+S6+W6+G6+AX6+U6+X6</f>
        <v>1192.5</v>
      </c>
      <c r="AZ6" s="11"/>
    </row>
    <row r="7" spans="1:52" ht="24" customHeight="1">
      <c r="A7" s="3" t="s">
        <v>65</v>
      </c>
      <c r="B7" s="19">
        <v>10</v>
      </c>
      <c r="C7" s="19">
        <f>42*3</f>
        <v>126</v>
      </c>
      <c r="D7" s="19">
        <v>8</v>
      </c>
      <c r="E7" s="19">
        <f>48*3</f>
        <v>144</v>
      </c>
      <c r="F7" s="3"/>
      <c r="G7" s="3"/>
      <c r="H7" s="3">
        <v>6</v>
      </c>
      <c r="I7" s="3">
        <f>56*3</f>
        <v>168</v>
      </c>
      <c r="J7" s="9"/>
      <c r="K7" s="9"/>
      <c r="L7" s="20" t="s">
        <v>62</v>
      </c>
      <c r="M7" s="20" t="s">
        <v>62</v>
      </c>
      <c r="N7" s="9">
        <v>7</v>
      </c>
      <c r="O7" s="9">
        <f>52*1.5</f>
        <v>78</v>
      </c>
      <c r="P7" s="9">
        <v>8</v>
      </c>
      <c r="Q7" s="9">
        <f>48*3</f>
        <v>144</v>
      </c>
      <c r="R7" s="9">
        <v>4</v>
      </c>
      <c r="S7" s="9">
        <f>65*1.5</f>
        <v>97.5</v>
      </c>
      <c r="T7" s="9">
        <v>4</v>
      </c>
      <c r="U7" s="9">
        <f>65*3</f>
        <v>195</v>
      </c>
      <c r="V7" s="9">
        <v>5</v>
      </c>
      <c r="W7" s="9">
        <f>60*2.5</f>
        <v>150</v>
      </c>
      <c r="X7" s="9"/>
      <c r="Y7" s="9"/>
      <c r="Z7" s="9"/>
      <c r="AA7" s="9"/>
      <c r="AB7" s="9"/>
      <c r="AC7" s="20"/>
      <c r="AD7" s="20"/>
      <c r="AE7" s="20"/>
      <c r="AF7" s="20"/>
      <c r="AG7" s="9">
        <v>1</v>
      </c>
      <c r="AH7" s="9">
        <v>90</v>
      </c>
      <c r="AI7" s="9">
        <v>1</v>
      </c>
      <c r="AJ7" s="9">
        <v>90</v>
      </c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31">
        <v>6</v>
      </c>
      <c r="AX7" s="9">
        <v>56</v>
      </c>
      <c r="AY7" s="10">
        <f>C7+E7+O7+Q7+S7+W7+I7+AH7+U7</f>
        <v>1192.5</v>
      </c>
      <c r="AZ7" s="11"/>
    </row>
    <row r="8" spans="1:52" ht="24" customHeight="1">
      <c r="A8" s="3" t="s">
        <v>70</v>
      </c>
      <c r="B8" s="19">
        <v>4</v>
      </c>
      <c r="C8" s="19">
        <f>65*3</f>
        <v>195</v>
      </c>
      <c r="D8" s="19">
        <v>5</v>
      </c>
      <c r="E8" s="19">
        <f>60*3</f>
        <v>180</v>
      </c>
      <c r="F8" s="3"/>
      <c r="G8" s="3"/>
      <c r="H8" s="3">
        <v>3</v>
      </c>
      <c r="I8" s="3">
        <f>72*3</f>
        <v>216</v>
      </c>
      <c r="J8" s="9">
        <v>2</v>
      </c>
      <c r="K8" s="3">
        <f>80*3</f>
        <v>240</v>
      </c>
      <c r="L8" s="20" t="s">
        <v>62</v>
      </c>
      <c r="M8" s="20" t="s">
        <v>62</v>
      </c>
      <c r="N8" s="9">
        <v>8</v>
      </c>
      <c r="O8" s="9">
        <f>48*1.5</f>
        <v>72</v>
      </c>
      <c r="P8" s="9">
        <v>1</v>
      </c>
      <c r="Q8" s="9">
        <f>90*3</f>
        <v>270</v>
      </c>
      <c r="R8" s="9">
        <v>1</v>
      </c>
      <c r="S8" s="9">
        <f>90*1.5</f>
        <v>135</v>
      </c>
      <c r="T8" s="9">
        <v>3</v>
      </c>
      <c r="U8" s="9">
        <f>72*3</f>
        <v>216</v>
      </c>
      <c r="V8" s="9">
        <v>4</v>
      </c>
      <c r="W8" s="9">
        <f>65*2.5</f>
        <v>162.5</v>
      </c>
      <c r="X8" s="9">
        <f>10</f>
        <v>10</v>
      </c>
      <c r="Y8" s="9"/>
      <c r="Z8" s="9"/>
      <c r="AA8" s="9"/>
      <c r="AB8" s="9"/>
      <c r="AC8" s="20"/>
      <c r="AD8" s="20"/>
      <c r="AE8" s="20"/>
      <c r="AF8" s="20"/>
      <c r="AG8" s="31"/>
      <c r="AH8" s="31"/>
      <c r="AI8" s="31">
        <v>6</v>
      </c>
      <c r="AJ8" s="31">
        <v>56</v>
      </c>
      <c r="AK8" s="9"/>
      <c r="AL8" s="9"/>
      <c r="AM8" s="9"/>
      <c r="AN8" s="9"/>
      <c r="AO8" s="9">
        <v>1</v>
      </c>
      <c r="AP8" s="9">
        <v>90</v>
      </c>
      <c r="AQ8" s="9"/>
      <c r="AR8" s="9"/>
      <c r="AS8" s="9"/>
      <c r="AT8" s="9"/>
      <c r="AU8" s="9"/>
      <c r="AV8" s="9"/>
      <c r="AW8" s="9"/>
      <c r="AX8" s="9"/>
      <c r="AY8" s="10">
        <f>C8+E8+O8+Q8+S8+W8+K8+U8+X8+AP8</f>
        <v>1570.5</v>
      </c>
      <c r="AZ8" s="11"/>
    </row>
    <row r="9" spans="1:52" ht="24" customHeight="1">
      <c r="A9" s="3" t="s">
        <v>71</v>
      </c>
      <c r="B9" s="19">
        <v>6</v>
      </c>
      <c r="C9" s="19">
        <f>56*3</f>
        <v>168</v>
      </c>
      <c r="D9" s="19">
        <v>11</v>
      </c>
      <c r="E9" s="19">
        <f>40*3</f>
        <v>120</v>
      </c>
      <c r="F9" s="3"/>
      <c r="G9" s="3"/>
      <c r="H9" s="3">
        <v>10</v>
      </c>
      <c r="I9" s="3">
        <f>42*3</f>
        <v>126</v>
      </c>
      <c r="J9" s="9">
        <v>4</v>
      </c>
      <c r="K9" s="3">
        <f>65*3</f>
        <v>195</v>
      </c>
      <c r="L9" s="20" t="s">
        <v>62</v>
      </c>
      <c r="M9" s="20" t="s">
        <v>62</v>
      </c>
      <c r="N9" s="9">
        <v>10</v>
      </c>
      <c r="O9" s="9">
        <f>42*1.5</f>
        <v>63</v>
      </c>
      <c r="P9" s="9">
        <v>10</v>
      </c>
      <c r="Q9" s="9">
        <f>42*3</f>
        <v>126</v>
      </c>
      <c r="R9" s="9">
        <v>8</v>
      </c>
      <c r="S9" s="9">
        <f>48*1.5</f>
        <v>72</v>
      </c>
      <c r="T9" s="9">
        <v>10</v>
      </c>
      <c r="U9" s="9">
        <f>42*3</f>
        <v>126</v>
      </c>
      <c r="V9" s="9">
        <v>10</v>
      </c>
      <c r="W9" s="9">
        <f>42*2.5</f>
        <v>105</v>
      </c>
      <c r="X9" s="9"/>
      <c r="Y9" s="9">
        <v>3</v>
      </c>
      <c r="Z9" s="9">
        <v>72</v>
      </c>
      <c r="AA9" s="9"/>
      <c r="AB9" s="9"/>
      <c r="AC9" s="20"/>
      <c r="AD9" s="20"/>
      <c r="AE9" s="20"/>
      <c r="AF9" s="20"/>
      <c r="AG9" s="31">
        <v>4</v>
      </c>
      <c r="AH9" s="31">
        <v>65</v>
      </c>
      <c r="AI9" s="31"/>
      <c r="AJ9" s="31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10">
        <f>C9+E9+O9+Q9+S9+W9+K9+Z9+U9</f>
        <v>1047</v>
      </c>
      <c r="AZ9" s="11"/>
    </row>
    <row r="10" spans="1:52" ht="24" customHeight="1">
      <c r="A10" s="3" t="s">
        <v>72</v>
      </c>
      <c r="B10" s="19">
        <v>9</v>
      </c>
      <c r="C10" s="19">
        <f>45*3</f>
        <v>135</v>
      </c>
      <c r="D10" s="19">
        <v>1</v>
      </c>
      <c r="E10" s="19">
        <f>90*3</f>
        <v>270</v>
      </c>
      <c r="F10" s="3"/>
      <c r="G10" s="3"/>
      <c r="H10" s="3">
        <v>7</v>
      </c>
      <c r="I10" s="3">
        <f>52*3</f>
        <v>156</v>
      </c>
      <c r="J10" s="9"/>
      <c r="K10" s="9"/>
      <c r="L10" s="20" t="s">
        <v>62</v>
      </c>
      <c r="M10" s="20" t="s">
        <v>62</v>
      </c>
      <c r="N10" s="9">
        <v>6</v>
      </c>
      <c r="O10" s="9">
        <f>56*1.5</f>
        <v>84</v>
      </c>
      <c r="P10" s="9">
        <v>6</v>
      </c>
      <c r="Q10" s="9">
        <f>56*3</f>
        <v>168</v>
      </c>
      <c r="R10" s="9">
        <v>9</v>
      </c>
      <c r="S10" s="9">
        <f>45*1.5</f>
        <v>67.5</v>
      </c>
      <c r="T10" s="9">
        <v>1</v>
      </c>
      <c r="U10" s="9">
        <f>90*3</f>
        <v>270</v>
      </c>
      <c r="V10" s="9">
        <v>3</v>
      </c>
      <c r="W10" s="9">
        <f>72*2.5</f>
        <v>180</v>
      </c>
      <c r="X10" s="9"/>
      <c r="Y10" s="9"/>
      <c r="Z10" s="9"/>
      <c r="AA10" s="9"/>
      <c r="AB10" s="9"/>
      <c r="AC10" s="20"/>
      <c r="AD10" s="20"/>
      <c r="AE10" s="20"/>
      <c r="AF10" s="20"/>
      <c r="AG10" s="31">
        <v>7</v>
      </c>
      <c r="AH10" s="31">
        <v>52</v>
      </c>
      <c r="AI10" s="31">
        <v>2</v>
      </c>
      <c r="AJ10" s="31">
        <v>80</v>
      </c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>
        <v>2</v>
      </c>
      <c r="AX10" s="9">
        <v>80</v>
      </c>
      <c r="AY10" s="10">
        <f>C10+E10+O10+Q10+S10+W10+I10+AJ10+U10</f>
        <v>1410.5</v>
      </c>
      <c r="AZ10" s="11"/>
    </row>
    <row r="11" spans="1:52" ht="24" customHeight="1">
      <c r="A11" s="3" t="s">
        <v>73</v>
      </c>
      <c r="B11" s="19">
        <v>5</v>
      </c>
      <c r="C11" s="19">
        <f>60*3</f>
        <v>180</v>
      </c>
      <c r="D11" s="19">
        <v>7</v>
      </c>
      <c r="E11" s="19">
        <f>52*3</f>
        <v>156</v>
      </c>
      <c r="F11" s="3"/>
      <c r="G11" s="3"/>
      <c r="H11" s="3">
        <v>2</v>
      </c>
      <c r="I11" s="3">
        <f>80*3</f>
        <v>240</v>
      </c>
      <c r="J11" s="9">
        <v>1</v>
      </c>
      <c r="K11" s="3">
        <f>90*3</f>
        <v>270</v>
      </c>
      <c r="L11" s="20" t="s">
        <v>62</v>
      </c>
      <c r="M11" s="20" t="s">
        <v>62</v>
      </c>
      <c r="N11" s="9">
        <v>5</v>
      </c>
      <c r="O11" s="9">
        <f>60*1.5</f>
        <v>90</v>
      </c>
      <c r="P11" s="9">
        <v>9</v>
      </c>
      <c r="Q11" s="9">
        <f>45*3</f>
        <v>135</v>
      </c>
      <c r="R11" s="9">
        <v>6</v>
      </c>
      <c r="S11" s="9">
        <f>56*1.5</f>
        <v>84</v>
      </c>
      <c r="T11" s="9">
        <v>9</v>
      </c>
      <c r="U11" s="9">
        <f>45*3</f>
        <v>135</v>
      </c>
      <c r="V11" s="9">
        <v>9</v>
      </c>
      <c r="W11" s="9">
        <f>45*2.5</f>
        <v>112.5</v>
      </c>
      <c r="X11" s="9"/>
      <c r="Y11" s="9"/>
      <c r="Z11" s="9"/>
      <c r="AA11" s="9"/>
      <c r="AB11" s="9"/>
      <c r="AC11" s="20">
        <v>2</v>
      </c>
      <c r="AD11" s="20">
        <v>72</v>
      </c>
      <c r="AE11" s="20"/>
      <c r="AF11" s="20"/>
      <c r="AG11" s="31"/>
      <c r="AH11" s="31"/>
      <c r="AI11" s="31"/>
      <c r="AJ11" s="31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0">
        <f>C11+E11+O11+Q11+S11+W11+K11+U11+AD11</f>
        <v>1234.5</v>
      </c>
      <c r="AZ11" s="11"/>
    </row>
    <row r="12" spans="1:52" ht="24" customHeight="1">
      <c r="A12" s="3" t="s">
        <v>74</v>
      </c>
      <c r="B12" s="19">
        <v>3</v>
      </c>
      <c r="C12" s="19">
        <f>72*3</f>
        <v>216</v>
      </c>
      <c r="D12" s="19">
        <v>10</v>
      </c>
      <c r="E12" s="19">
        <f>42*3</f>
        <v>126</v>
      </c>
      <c r="F12" s="3">
        <v>5</v>
      </c>
      <c r="G12" s="3">
        <f>60*3</f>
        <v>180</v>
      </c>
      <c r="H12" s="3">
        <v>5</v>
      </c>
      <c r="I12" s="3">
        <f>60*3</f>
        <v>180</v>
      </c>
      <c r="J12" s="9"/>
      <c r="K12" s="9"/>
      <c r="L12" s="20" t="s">
        <v>62</v>
      </c>
      <c r="M12" s="20" t="s">
        <v>62</v>
      </c>
      <c r="N12" s="9">
        <v>4</v>
      </c>
      <c r="O12" s="9">
        <f>65*1.5</f>
        <v>97.5</v>
      </c>
      <c r="P12" s="9">
        <v>3</v>
      </c>
      <c r="Q12" s="9">
        <f>72*3</f>
        <v>216</v>
      </c>
      <c r="R12" s="9">
        <v>2</v>
      </c>
      <c r="S12" s="9">
        <f>80*1.5</f>
        <v>120</v>
      </c>
      <c r="T12" s="9">
        <v>6</v>
      </c>
      <c r="U12" s="9">
        <f>56*3</f>
        <v>168</v>
      </c>
      <c r="V12" s="9">
        <v>6</v>
      </c>
      <c r="W12" s="9">
        <f>56*2.5</f>
        <v>140</v>
      </c>
      <c r="X12" s="9"/>
      <c r="Y12" s="9"/>
      <c r="Z12" s="9"/>
      <c r="AA12" s="9"/>
      <c r="AB12" s="9"/>
      <c r="AC12" s="20"/>
      <c r="AD12" s="20"/>
      <c r="AE12" s="20"/>
      <c r="AF12" s="20"/>
      <c r="AG12" s="31">
        <v>3</v>
      </c>
      <c r="AH12" s="31">
        <v>72</v>
      </c>
      <c r="AI12" s="31">
        <v>5</v>
      </c>
      <c r="AJ12" s="31">
        <v>60</v>
      </c>
      <c r="AK12" s="9"/>
      <c r="AL12" s="9"/>
      <c r="AM12" s="9"/>
      <c r="AN12" s="9"/>
      <c r="AO12" s="9">
        <v>2</v>
      </c>
      <c r="AP12" s="9">
        <v>80</v>
      </c>
      <c r="AQ12" s="9"/>
      <c r="AR12" s="9"/>
      <c r="AS12" s="9"/>
      <c r="AT12" s="9"/>
      <c r="AU12" s="9"/>
      <c r="AV12" s="9"/>
      <c r="AW12" s="9">
        <v>3</v>
      </c>
      <c r="AX12" s="9">
        <v>72</v>
      </c>
      <c r="AY12" s="10">
        <f>C12+E12+O12+Q12+S12+W12+I12+U12+AP12</f>
        <v>1343.5</v>
      </c>
      <c r="AZ12" s="11"/>
    </row>
    <row r="13" spans="1:52" ht="24" customHeight="1">
      <c r="A13" s="3" t="s">
        <v>75</v>
      </c>
      <c r="B13" s="19">
        <v>2</v>
      </c>
      <c r="C13" s="19">
        <f>80*3</f>
        <v>240</v>
      </c>
      <c r="D13" s="19">
        <v>2</v>
      </c>
      <c r="E13" s="19">
        <f>80*3</f>
        <v>240</v>
      </c>
      <c r="F13" s="3">
        <v>2</v>
      </c>
      <c r="G13" s="3">
        <f>80*3</f>
        <v>240</v>
      </c>
      <c r="H13" s="3">
        <v>4</v>
      </c>
      <c r="I13" s="3">
        <f>65*3</f>
        <v>195</v>
      </c>
      <c r="J13" s="9">
        <v>3</v>
      </c>
      <c r="K13" s="3">
        <f>72*3</f>
        <v>216</v>
      </c>
      <c r="L13" s="20" t="s">
        <v>62</v>
      </c>
      <c r="M13" s="20" t="s">
        <v>62</v>
      </c>
      <c r="N13" s="9">
        <v>3</v>
      </c>
      <c r="O13" s="9">
        <f>72*1.5</f>
        <v>108</v>
      </c>
      <c r="P13" s="9">
        <v>5</v>
      </c>
      <c r="Q13" s="9">
        <f>60*3</f>
        <v>180</v>
      </c>
      <c r="R13" s="9">
        <v>5</v>
      </c>
      <c r="S13" s="9">
        <f>60*1.5</f>
        <v>90</v>
      </c>
      <c r="T13" s="9">
        <v>7</v>
      </c>
      <c r="U13" s="9">
        <f>52*3</f>
        <v>156</v>
      </c>
      <c r="V13" s="9">
        <v>7</v>
      </c>
      <c r="W13" s="9">
        <f>52*2.5</f>
        <v>130</v>
      </c>
      <c r="X13" s="9"/>
      <c r="Y13" s="9">
        <v>2</v>
      </c>
      <c r="Z13" s="9">
        <v>80</v>
      </c>
      <c r="AA13" s="9"/>
      <c r="AB13" s="9"/>
      <c r="AC13" s="20"/>
      <c r="AD13" s="20"/>
      <c r="AE13" s="20"/>
      <c r="AF13" s="20"/>
      <c r="AG13" s="31">
        <v>2</v>
      </c>
      <c r="AH13" s="31">
        <v>80</v>
      </c>
      <c r="AI13" s="31">
        <v>4</v>
      </c>
      <c r="AJ13" s="31">
        <v>65</v>
      </c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>
        <v>1</v>
      </c>
      <c r="AX13" s="9">
        <v>90</v>
      </c>
      <c r="AY13" s="10">
        <f>C13+E13+O13+Q13+S13+W13+G13+AX13+U13</f>
        <v>1474</v>
      </c>
      <c r="AZ13" s="11"/>
    </row>
    <row r="14" spans="1:52" s="5" customFormat="1" ht="17.25" customHeight="1">
      <c r="A14" s="3" t="s">
        <v>46</v>
      </c>
      <c r="B14" s="19">
        <v>1</v>
      </c>
      <c r="C14" s="19">
        <f>90*3</f>
        <v>270</v>
      </c>
      <c r="D14" s="19">
        <v>4</v>
      </c>
      <c r="E14" s="19">
        <f>65*3</f>
        <v>195</v>
      </c>
      <c r="F14" s="3">
        <v>1</v>
      </c>
      <c r="G14" s="3">
        <f>90*3</f>
        <v>270</v>
      </c>
      <c r="H14" s="3">
        <v>1</v>
      </c>
      <c r="I14" s="3">
        <f>90*3</f>
        <v>270</v>
      </c>
      <c r="J14" s="9"/>
      <c r="K14" s="9"/>
      <c r="L14" s="20" t="s">
        <v>62</v>
      </c>
      <c r="M14" s="20" t="s">
        <v>62</v>
      </c>
      <c r="N14" s="9">
        <v>1</v>
      </c>
      <c r="O14" s="9">
        <f>90*1.5</f>
        <v>135</v>
      </c>
      <c r="P14" s="9">
        <v>2</v>
      </c>
      <c r="Q14" s="9">
        <f>80*3</f>
        <v>240</v>
      </c>
      <c r="R14" s="9">
        <v>3</v>
      </c>
      <c r="S14" s="9">
        <f>72*1.5</f>
        <v>108</v>
      </c>
      <c r="T14" s="9">
        <v>2</v>
      </c>
      <c r="U14" s="9">
        <f>80*3</f>
        <v>240</v>
      </c>
      <c r="V14" s="9">
        <v>2</v>
      </c>
      <c r="W14" s="9">
        <f>80*2.5</f>
        <v>200</v>
      </c>
      <c r="X14" s="9">
        <v>20</v>
      </c>
      <c r="Y14" s="9">
        <v>1</v>
      </c>
      <c r="Z14" s="9">
        <v>90</v>
      </c>
      <c r="AA14" s="9"/>
      <c r="AB14" s="9"/>
      <c r="AC14" s="20">
        <v>1</v>
      </c>
      <c r="AD14" s="20">
        <v>90</v>
      </c>
      <c r="AE14" s="20"/>
      <c r="AF14" s="20"/>
      <c r="AG14" s="31"/>
      <c r="AH14" s="31"/>
      <c r="AI14" s="31"/>
      <c r="AJ14" s="31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10">
        <f>C14+E14+O14+Q14+S14+W14+G14+Z14+U14+X14</f>
        <v>1768</v>
      </c>
      <c r="AZ14" s="11"/>
    </row>
    <row r="15" spans="1:52" s="5" customFormat="1" ht="17.25" customHeight="1">
      <c r="A15" s="3" t="s">
        <v>76</v>
      </c>
      <c r="B15" s="19">
        <v>7</v>
      </c>
      <c r="C15" s="19">
        <f>52*3</f>
        <v>156</v>
      </c>
      <c r="D15" s="19">
        <v>6</v>
      </c>
      <c r="E15" s="19">
        <f>56*3</f>
        <v>168</v>
      </c>
      <c r="F15" s="3"/>
      <c r="G15" s="3"/>
      <c r="H15" s="3">
        <v>8</v>
      </c>
      <c r="I15" s="3">
        <f>48*3</f>
        <v>144</v>
      </c>
      <c r="J15" s="9">
        <v>5</v>
      </c>
      <c r="K15" s="3">
        <f>60*3</f>
        <v>180</v>
      </c>
      <c r="L15" s="20" t="s">
        <v>62</v>
      </c>
      <c r="M15" s="20" t="s">
        <v>62</v>
      </c>
      <c r="N15" s="9">
        <v>2</v>
      </c>
      <c r="O15" s="9">
        <f>80*1.5</f>
        <v>120</v>
      </c>
      <c r="P15" s="9">
        <v>4</v>
      </c>
      <c r="Q15" s="9">
        <f>65*3</f>
        <v>195</v>
      </c>
      <c r="R15" s="9">
        <v>10</v>
      </c>
      <c r="S15" s="9">
        <f>42*1.5</f>
        <v>63</v>
      </c>
      <c r="T15" s="9">
        <v>8</v>
      </c>
      <c r="U15" s="9">
        <f>48*3</f>
        <v>144</v>
      </c>
      <c r="V15" s="9">
        <v>1</v>
      </c>
      <c r="W15" s="9">
        <f>90*2.5</f>
        <v>225</v>
      </c>
      <c r="X15" s="9">
        <v>10</v>
      </c>
      <c r="Y15" s="9"/>
      <c r="Z15" s="9"/>
      <c r="AA15" s="9"/>
      <c r="AB15" s="9"/>
      <c r="AC15" s="20">
        <v>3</v>
      </c>
      <c r="AD15" s="20">
        <v>72</v>
      </c>
      <c r="AE15" s="20"/>
      <c r="AF15" s="20"/>
      <c r="AG15" s="31">
        <v>5</v>
      </c>
      <c r="AH15" s="31">
        <v>60</v>
      </c>
      <c r="AI15" s="31">
        <v>3</v>
      </c>
      <c r="AJ15" s="31">
        <v>72</v>
      </c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>
        <v>4</v>
      </c>
      <c r="AX15" s="9">
        <v>65</v>
      </c>
      <c r="AY15" s="10">
        <f>C15+E15+O15+Q15+S15+W15+K15+AJ15+U15+X15</f>
        <v>1333</v>
      </c>
      <c r="AZ15" s="11"/>
    </row>
    <row r="16" spans="1:52" s="5" customFormat="1" ht="18.75">
      <c r="A16" s="3" t="s">
        <v>77</v>
      </c>
      <c r="B16" s="19">
        <v>8</v>
      </c>
      <c r="C16" s="19">
        <f>48*3</f>
        <v>144</v>
      </c>
      <c r="D16" s="19">
        <v>9</v>
      </c>
      <c r="E16" s="19">
        <f>45*3</f>
        <v>135</v>
      </c>
      <c r="F16" s="3">
        <v>3</v>
      </c>
      <c r="G16" s="3">
        <f>72*3</f>
        <v>216</v>
      </c>
      <c r="H16" s="3">
        <v>11</v>
      </c>
      <c r="I16" s="3">
        <f>40*3</f>
        <v>120</v>
      </c>
      <c r="J16" s="3"/>
      <c r="K16" s="3"/>
      <c r="L16" s="20" t="s">
        <v>62</v>
      </c>
      <c r="M16" s="20" t="s">
        <v>62</v>
      </c>
      <c r="N16" s="3">
        <v>11</v>
      </c>
      <c r="O16" s="3">
        <f>40*1.5</f>
        <v>60</v>
      </c>
      <c r="P16" s="3">
        <v>11</v>
      </c>
      <c r="Q16" s="3">
        <f>40*3</f>
        <v>120</v>
      </c>
      <c r="R16" s="3">
        <v>11</v>
      </c>
      <c r="S16" s="3">
        <f>40*1.5</f>
        <v>60</v>
      </c>
      <c r="T16" s="3" t="s">
        <v>66</v>
      </c>
      <c r="U16" s="3"/>
      <c r="V16" s="3">
        <v>11</v>
      </c>
      <c r="W16" s="3">
        <f>40*2.5</f>
        <v>100</v>
      </c>
      <c r="X16" s="3"/>
      <c r="Y16" s="3"/>
      <c r="Z16" s="3"/>
      <c r="AA16" s="3"/>
      <c r="AB16" s="3"/>
      <c r="AC16" s="20"/>
      <c r="AD16" s="20"/>
      <c r="AE16" s="20"/>
      <c r="AF16" s="20"/>
      <c r="AG16" s="32">
        <v>6</v>
      </c>
      <c r="AH16" s="32">
        <v>56</v>
      </c>
      <c r="AI16" s="32"/>
      <c r="AJ16" s="32"/>
      <c r="AK16" s="3"/>
      <c r="AL16" s="3"/>
      <c r="AM16" s="3"/>
      <c r="AN16" s="3"/>
      <c r="AO16" s="3">
        <v>3</v>
      </c>
      <c r="AP16" s="3">
        <v>72</v>
      </c>
      <c r="AQ16" s="3"/>
      <c r="AR16" s="3"/>
      <c r="AS16" s="3"/>
      <c r="AT16" s="3"/>
      <c r="AU16" s="3"/>
      <c r="AV16" s="3"/>
      <c r="AW16" s="3"/>
      <c r="AX16" s="3"/>
      <c r="AY16" s="10">
        <f>C16+E16+O16+Q16+S16+W16+G16+AP16</f>
        <v>907</v>
      </c>
      <c r="AZ16" s="11"/>
    </row>
    <row r="17" spans="1:5">
      <c r="B17" s="5"/>
      <c r="C17" s="5"/>
      <c r="D17" s="5"/>
      <c r="E17" s="5"/>
    </row>
    <row r="18" spans="1:5">
      <c r="B18" s="5"/>
      <c r="C18" s="5"/>
      <c r="D18" s="5"/>
      <c r="E18" s="5"/>
    </row>
    <row r="19" spans="1:5">
      <c r="A19" s="1" t="s">
        <v>67</v>
      </c>
      <c r="B19" s="5"/>
      <c r="C19" s="5"/>
      <c r="D19" s="5"/>
      <c r="E19" s="5"/>
    </row>
    <row r="20" spans="1:5">
      <c r="A20" s="1" t="s">
        <v>78</v>
      </c>
      <c r="B20" s="5"/>
      <c r="C20" s="5"/>
      <c r="D20" s="5"/>
      <c r="E20" s="5"/>
    </row>
    <row r="21" spans="1:5">
      <c r="A21" s="1" t="s">
        <v>68</v>
      </c>
      <c r="B21" s="5"/>
      <c r="C21" s="5"/>
      <c r="D21" s="5"/>
      <c r="E21" s="5"/>
    </row>
    <row r="22" spans="1:5">
      <c r="B22" s="5"/>
      <c r="C22" s="5"/>
      <c r="D22" s="5"/>
      <c r="E22" s="5"/>
    </row>
    <row r="23" spans="1:5">
      <c r="B23" s="5"/>
      <c r="C23" s="5"/>
      <c r="D23" s="5"/>
      <c r="E23" s="5"/>
    </row>
  </sheetData>
  <mergeCells count="45">
    <mergeCell ref="E4:E5"/>
    <mergeCell ref="N4:N5"/>
    <mergeCell ref="O4:O5"/>
    <mergeCell ref="AW4:AW5"/>
    <mergeCell ref="AK4:AK5"/>
    <mergeCell ref="AM4:AM5"/>
    <mergeCell ref="AO4:AO5"/>
    <mergeCell ref="J4:J5"/>
    <mergeCell ref="P4:P5"/>
    <mergeCell ref="R4:R5"/>
    <mergeCell ref="T4:T5"/>
    <mergeCell ref="V4:V5"/>
    <mergeCell ref="U4:U5"/>
    <mergeCell ref="A3:A5"/>
    <mergeCell ref="X3:X5"/>
    <mergeCell ref="Y3:AW3"/>
    <mergeCell ref="L4:L5"/>
    <mergeCell ref="K4:K5"/>
    <mergeCell ref="F4:F5"/>
    <mergeCell ref="G4:G5"/>
    <mergeCell ref="H4:H5"/>
    <mergeCell ref="I4:I5"/>
    <mergeCell ref="B4:B5"/>
    <mergeCell ref="C4:C5"/>
    <mergeCell ref="D4:D5"/>
    <mergeCell ref="Y4:AB4"/>
    <mergeCell ref="AC4:AF4"/>
    <mergeCell ref="W4:W5"/>
    <mergeCell ref="J3:W3"/>
    <mergeCell ref="AZ3:AZ5"/>
    <mergeCell ref="AG4:AG5"/>
    <mergeCell ref="AI4:AI5"/>
    <mergeCell ref="M4:M5"/>
    <mergeCell ref="Q4:Q5"/>
    <mergeCell ref="S4:S5"/>
    <mergeCell ref="AV4:AV5"/>
    <mergeCell ref="AX4:AX5"/>
    <mergeCell ref="AH4:AH5"/>
    <mergeCell ref="AJ4:AJ5"/>
    <mergeCell ref="AL4:AL5"/>
    <mergeCell ref="AN4:AN5"/>
    <mergeCell ref="AP4:AP5"/>
    <mergeCell ref="AU4:AU5"/>
    <mergeCell ref="AY3:AY5"/>
    <mergeCell ref="AQ4:AT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группа школ</vt:lpstr>
      <vt:lpstr>2 группа школ</vt:lpstr>
      <vt:lpstr>3 группа школ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2019-11-28T13:06:33Z</dcterms:modified>
</cp:coreProperties>
</file>